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 filterPrivacy="1"/>
  <bookViews>
    <workbookView xWindow="0" yWindow="0" windowWidth="23700" windowHeight="12255"/>
  </bookViews>
  <sheets>
    <sheet name="Jahresarbeitszeit" sheetId="1" r:id="rId1"/>
    <sheet name="Tage-Jahr" sheetId="3" state="hidden" r:id="rId2"/>
    <sheet name="Freitage-Tage" sheetId="2" state="hidden" r:id="rId3"/>
  </sheets>
  <definedNames>
    <definedName name="_xlnm.Print_Area" localSheetId="0">Jahresarbeitszeit!$A$2:$H$42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30" i="1" l="1"/>
  <c r="A14" i="2"/>
  <c r="M12" i="2"/>
  <c r="M11" i="2"/>
  <c r="M10" i="2"/>
  <c r="M9" i="2"/>
  <c r="M8" i="2"/>
  <c r="M7" i="2"/>
  <c r="M6" i="2"/>
  <c r="M5" i="2"/>
  <c r="M4" i="2"/>
  <c r="M3" i="2"/>
  <c r="M2" i="2"/>
  <c r="M1" i="2"/>
  <c r="I12" i="2"/>
  <c r="I11" i="2"/>
  <c r="I10" i="2"/>
  <c r="I9" i="2"/>
  <c r="I8" i="2"/>
  <c r="I7" i="2"/>
  <c r="I6" i="2"/>
  <c r="I5" i="2"/>
  <c r="I4" i="2"/>
  <c r="I3" i="2"/>
  <c r="I2" i="2"/>
  <c r="I1" i="2"/>
  <c r="E1" i="2"/>
  <c r="E2" i="2"/>
  <c r="E3" i="2"/>
  <c r="E12" i="2"/>
  <c r="E11" i="2"/>
  <c r="E10" i="2"/>
  <c r="E9" i="2"/>
  <c r="E8" i="2"/>
  <c r="E7" i="2"/>
  <c r="E6" i="2"/>
  <c r="E5" i="2"/>
  <c r="E4" i="2"/>
  <c r="A17" i="2" l="1"/>
  <c r="A1" i="2" s="1"/>
  <c r="A2" i="2" s="1"/>
  <c r="B1" i="2" l="1"/>
  <c r="C2" i="3" s="1"/>
  <c r="C15" i="2"/>
  <c r="C16" i="2"/>
  <c r="A18" i="2"/>
  <c r="B2" i="2"/>
  <c r="C4" i="3" s="1"/>
  <c r="A3" i="2"/>
  <c r="D16" i="2" l="1"/>
  <c r="E16" i="2"/>
  <c r="F16" i="2" s="1"/>
  <c r="G16" i="2" s="1"/>
  <c r="D15" i="2"/>
  <c r="E15" i="2"/>
  <c r="F15" i="2" s="1"/>
  <c r="G15" i="2" s="1"/>
  <c r="C1" i="2"/>
  <c r="J1" i="2" s="1"/>
  <c r="E2" i="3" s="1"/>
  <c r="C2" i="2"/>
  <c r="N2" i="2" s="1"/>
  <c r="F4" i="3" s="1"/>
  <c r="B3" i="2"/>
  <c r="C6" i="3" s="1"/>
  <c r="A4" i="2"/>
  <c r="G17" i="2" l="1"/>
  <c r="F17" i="2"/>
  <c r="F1" i="2"/>
  <c r="D2" i="3" s="1"/>
  <c r="H2" i="3" s="1"/>
  <c r="N1" i="2"/>
  <c r="F2" i="3" s="1"/>
  <c r="J2" i="2"/>
  <c r="E4" i="3" s="1"/>
  <c r="F2" i="2"/>
  <c r="D4" i="3" s="1"/>
  <c r="C3" i="2"/>
  <c r="B4" i="2"/>
  <c r="C8" i="3" s="1"/>
  <c r="A5" i="2"/>
  <c r="G2" i="3" l="1"/>
  <c r="H4" i="3"/>
  <c r="D9" i="1" s="1"/>
  <c r="G4" i="3"/>
  <c r="C4" i="2"/>
  <c r="N4" i="2" s="1"/>
  <c r="F8" i="3" s="1"/>
  <c r="F3" i="2"/>
  <c r="D6" i="3" s="1"/>
  <c r="N3" i="2"/>
  <c r="F6" i="3" s="1"/>
  <c r="J3" i="2"/>
  <c r="E6" i="3" s="1"/>
  <c r="A6" i="2"/>
  <c r="B5" i="2"/>
  <c r="C10" i="3" s="1"/>
  <c r="J4" i="3" l="1"/>
  <c r="D8" i="1"/>
  <c r="G6" i="1"/>
  <c r="J2" i="3"/>
  <c r="D6" i="1"/>
  <c r="B2" i="3"/>
  <c r="G8" i="1"/>
  <c r="D7" i="1"/>
  <c r="B4" i="3"/>
  <c r="B9" i="1" s="1"/>
  <c r="H6" i="3"/>
  <c r="G6" i="3"/>
  <c r="J4" i="2"/>
  <c r="E8" i="3" s="1"/>
  <c r="F4" i="2"/>
  <c r="D8" i="3" s="1"/>
  <c r="A7" i="2"/>
  <c r="B6" i="2"/>
  <c r="C12" i="3" s="1"/>
  <c r="C5" i="2"/>
  <c r="B7" i="1" l="1"/>
  <c r="J6" i="3"/>
  <c r="H8" i="3"/>
  <c r="G8" i="3"/>
  <c r="B6" i="3"/>
  <c r="B11" i="1" s="1"/>
  <c r="G10" i="1"/>
  <c r="D11" i="1"/>
  <c r="D10" i="1"/>
  <c r="C6" i="2"/>
  <c r="A8" i="2"/>
  <c r="B7" i="2"/>
  <c r="C14" i="3" s="1"/>
  <c r="J5" i="2"/>
  <c r="E10" i="3" s="1"/>
  <c r="N5" i="2"/>
  <c r="F10" i="3" s="1"/>
  <c r="F5" i="2"/>
  <c r="D10" i="3" s="1"/>
  <c r="J8" i="3" l="1"/>
  <c r="B8" i="3"/>
  <c r="H10" i="3"/>
  <c r="G10" i="3"/>
  <c r="B8" i="2"/>
  <c r="C16" i="3" s="1"/>
  <c r="A9" i="2"/>
  <c r="F6" i="2"/>
  <c r="D12" i="3" s="1"/>
  <c r="N6" i="2"/>
  <c r="F12" i="3" s="1"/>
  <c r="J6" i="2"/>
  <c r="E12" i="3" s="1"/>
  <c r="C7" i="2"/>
  <c r="J10" i="3" l="1"/>
  <c r="H12" i="3"/>
  <c r="D17" i="1" s="1"/>
  <c r="G12" i="3"/>
  <c r="B10" i="3"/>
  <c r="B15" i="1" s="1"/>
  <c r="G12" i="1"/>
  <c r="D13" i="1"/>
  <c r="D12" i="1"/>
  <c r="G14" i="1"/>
  <c r="D15" i="1"/>
  <c r="D14" i="1"/>
  <c r="J7" i="2"/>
  <c r="E14" i="3" s="1"/>
  <c r="F7" i="2"/>
  <c r="D14" i="3" s="1"/>
  <c r="N7" i="2"/>
  <c r="F14" i="3" s="1"/>
  <c r="C8" i="2"/>
  <c r="B9" i="2"/>
  <c r="C18" i="3" s="1"/>
  <c r="A10" i="2"/>
  <c r="J12" i="3" l="1"/>
  <c r="B12" i="3"/>
  <c r="H14" i="3"/>
  <c r="G14" i="3"/>
  <c r="B13" i="1"/>
  <c r="G16" i="1"/>
  <c r="D16" i="1"/>
  <c r="F8" i="2"/>
  <c r="D16" i="3" s="1"/>
  <c r="N8" i="2"/>
  <c r="F16" i="3" s="1"/>
  <c r="J8" i="2"/>
  <c r="E16" i="3" s="1"/>
  <c r="B10" i="2"/>
  <c r="C20" i="3" s="1"/>
  <c r="A11" i="2"/>
  <c r="C9" i="2"/>
  <c r="J14" i="3" l="1"/>
  <c r="B14" i="3"/>
  <c r="B19" i="1" s="1"/>
  <c r="H16" i="3"/>
  <c r="G16" i="3"/>
  <c r="D19" i="1"/>
  <c r="G18" i="1"/>
  <c r="B17" i="1"/>
  <c r="C10" i="2"/>
  <c r="J10" i="2" s="1"/>
  <c r="E20" i="3" s="1"/>
  <c r="D18" i="1"/>
  <c r="F9" i="2"/>
  <c r="D18" i="3" s="1"/>
  <c r="N9" i="2"/>
  <c r="F18" i="3" s="1"/>
  <c r="J9" i="2"/>
  <c r="E18" i="3" s="1"/>
  <c r="A12" i="2"/>
  <c r="B11" i="2"/>
  <c r="C22" i="3" s="1"/>
  <c r="D21" i="1"/>
  <c r="J16" i="3" l="1"/>
  <c r="B16" i="3"/>
  <c r="B21" i="1" s="1"/>
  <c r="H18" i="3"/>
  <c r="D23" i="1" s="1"/>
  <c r="G18" i="3"/>
  <c r="N10" i="2"/>
  <c r="F20" i="3" s="1"/>
  <c r="G20" i="1"/>
  <c r="F10" i="2"/>
  <c r="D20" i="3" s="1"/>
  <c r="D20" i="1"/>
  <c r="C11" i="2"/>
  <c r="B12" i="2"/>
  <c r="C24" i="3" s="1"/>
  <c r="J18" i="3" l="1"/>
  <c r="H20" i="3"/>
  <c r="G20" i="3"/>
  <c r="B18" i="3"/>
  <c r="B23" i="1" s="1"/>
  <c r="C25" i="3"/>
  <c r="G22" i="1"/>
  <c r="D22" i="1"/>
  <c r="J11" i="2"/>
  <c r="E22" i="3" s="1"/>
  <c r="N11" i="2"/>
  <c r="F22" i="3" s="1"/>
  <c r="F11" i="2"/>
  <c r="D22" i="3" s="1"/>
  <c r="C12" i="2"/>
  <c r="J20" i="3" l="1"/>
  <c r="B20" i="3"/>
  <c r="H22" i="3"/>
  <c r="G22" i="3"/>
  <c r="D25" i="1"/>
  <c r="B25" i="1"/>
  <c r="J12" i="2"/>
  <c r="E24" i="3" s="1"/>
  <c r="E25" i="3" s="1"/>
  <c r="F12" i="2"/>
  <c r="D24" i="3" s="1"/>
  <c r="N12" i="2"/>
  <c r="F24" i="3" s="1"/>
  <c r="F25" i="3" s="1"/>
  <c r="J22" i="3" l="1"/>
  <c r="H24" i="3"/>
  <c r="H25" i="3" s="1"/>
  <c r="D25" i="3"/>
  <c r="G24" i="3"/>
  <c r="J24" i="3" s="1"/>
  <c r="B22" i="3"/>
  <c r="D24" i="1"/>
  <c r="G24" i="1"/>
  <c r="D27" i="1"/>
  <c r="G28" i="1" l="1"/>
  <c r="B24" i="3"/>
  <c r="B25" i="3" s="1"/>
  <c r="G25" i="3"/>
  <c r="B27" i="1"/>
  <c r="G26" i="1"/>
  <c r="D26" i="1"/>
  <c r="D29" i="1"/>
  <c r="D28" i="1"/>
  <c r="J26" i="3" l="1"/>
  <c r="G30" i="1" s="1"/>
  <c r="B29" i="1"/>
  <c r="D30" i="1"/>
</calcChain>
</file>

<file path=xl/sharedStrings.xml><?xml version="1.0" encoding="utf-8"?>
<sst xmlns="http://schemas.openxmlformats.org/spreadsheetml/2006/main" count="112" uniqueCount="40">
  <si>
    <t>tarifliche Arbeitszeitverteilung nach § 3 Nr. 1.2 BRTV</t>
  </si>
  <si>
    <t>Arbeitszeitvolumen im Kalendermonat</t>
  </si>
  <si>
    <t>Januar</t>
  </si>
  <si>
    <t xml:space="preserve">   Januar</t>
  </si>
  <si>
    <t>Übersicht: Tarifliche Arbeitszeit im Baugewerbe</t>
  </si>
  <si>
    <t>Februar</t>
  </si>
  <si>
    <t xml:space="preserve">   Februar</t>
  </si>
  <si>
    <t>März</t>
  </si>
  <si>
    <t xml:space="preserve">   März</t>
  </si>
  <si>
    <t>April</t>
  </si>
  <si>
    <t xml:space="preserve">   April</t>
  </si>
  <si>
    <t>Mai</t>
  </si>
  <si>
    <t xml:space="preserve">   Mai</t>
  </si>
  <si>
    <t>Juni</t>
  </si>
  <si>
    <t xml:space="preserve">   Juni</t>
  </si>
  <si>
    <t>Freitag</t>
  </si>
  <si>
    <t>Freitage</t>
  </si>
  <si>
    <t>Samstag</t>
  </si>
  <si>
    <t>Sonntag</t>
  </si>
  <si>
    <t>Samstage</t>
  </si>
  <si>
    <t>Sonntage</t>
  </si>
  <si>
    <t>Tage</t>
  </si>
  <si>
    <t>Juli</t>
  </si>
  <si>
    <t>August</t>
  </si>
  <si>
    <t>September</t>
  </si>
  <si>
    <t>Oktober</t>
  </si>
  <si>
    <t>November</t>
  </si>
  <si>
    <t>Dezember</t>
  </si>
  <si>
    <t>AT Volle Tage</t>
  </si>
  <si>
    <t>AT Freitage</t>
  </si>
  <si>
    <t>AT Gesamt</t>
  </si>
  <si>
    <t xml:space="preserve">   Juli</t>
  </si>
  <si>
    <t xml:space="preserve">   August</t>
  </si>
  <si>
    <t xml:space="preserve">   September</t>
  </si>
  <si>
    <t xml:space="preserve">   Oktober</t>
  </si>
  <si>
    <t xml:space="preserve">   November</t>
  </si>
  <si>
    <t xml:space="preserve">   Dezember</t>
  </si>
  <si>
    <t>Gesamt</t>
  </si>
  <si>
    <t>Jahr eingeben</t>
  </si>
  <si>
    <t>Berechnung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</si>
</sst>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2" borderId="13" xfId="0" applyFill="1" applyBorder="1" applyAlignment="1">
      <alignment horizontal="right"/>
    </xf>
    <xf numFmtId="0" fontId="0" fillId="2" borderId="12" xfId="0" applyFill="1" applyBorder="1" applyAlignment="1">
      <alignment horizontal="right"/>
    </xf>
    <xf numFmtId="0" fontId="1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right"/>
    </xf>
    <xf numFmtId="0" fontId="1" fillId="2" borderId="11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9" xfId="0" applyBorder="1" applyAlignment="1">
      <alignment horizontal="center"/>
    </xf>
    <xf numFmtId="14" fontId="1" fillId="0" borderId="2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1" fontId="0" fillId="0" borderId="24" xfId="0" applyNumberFormat="1" applyBorder="1"/>
    <xf numFmtId="1" fontId="0" fillId="0" borderId="25" xfId="0" applyNumberFormat="1" applyBorder="1"/>
    <xf numFmtId="14" fontId="0" fillId="0" borderId="25" xfId="0" applyNumberFormat="1" applyBorder="1"/>
    <xf numFmtId="14" fontId="4" fillId="0" borderId="26" xfId="0" applyNumberFormat="1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1" fillId="0" borderId="5" xfId="0" applyFont="1" applyBorder="1" applyAlignment="1"/>
    <xf numFmtId="0" fontId="1" fillId="0" borderId="7" xfId="0" applyFont="1" applyBorder="1" applyAlignment="1"/>
    <xf numFmtId="0" fontId="0" fillId="0" borderId="16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38101</xdr:rowOff>
    </xdr:from>
    <xdr:to>
      <xdr:col>8</xdr:col>
      <xdr:colOff>247650</xdr:colOff>
      <xdr:row>39</xdr:row>
      <xdr:rowOff>9525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1E14C5A7-EFFE-43E3-8B6B-F25E033FD919}"/>
            </a:ext>
          </a:extLst>
        </xdr:cNvPr>
        <xdr:cNvSpPr txBox="1"/>
      </xdr:nvSpPr>
      <xdr:spPr>
        <a:xfrm>
          <a:off x="0" y="7248526"/>
          <a:ext cx="5486400" cy="1495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Dies ist NICHT die offizielle Tabelle  der IG Bauen-Agrar-Umwelt</a:t>
          </a:r>
        </a:p>
        <a:p>
          <a:pPr algn="ctr"/>
          <a:r>
            <a:rPr lang="de-DE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Erstellt von UPK</a:t>
          </a:r>
        </a:p>
        <a:p>
          <a:pPr algn="ctr"/>
          <a:endParaRPr lang="de-DE" sz="1100" b="1" i="0" u="sng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de-DE" sz="8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Winterarbeitszeit </a:t>
          </a:r>
          <a:r>
            <a:rPr lang="de-DE" sz="8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in den Kalendermonaten Januar bis März und Dezember </a:t>
          </a:r>
          <a:r>
            <a:rPr lang="de-DE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(Mo – Do = 8 Stunden, Fr = 6 Stunden), </a:t>
          </a:r>
          <a:endParaRPr lang="de-DE" sz="8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8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Sommerarbeitszeit </a:t>
          </a:r>
          <a:r>
            <a:rPr lang="de-DE" sz="8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in den Kalendermonaten April bis November </a:t>
          </a:r>
          <a:r>
            <a:rPr lang="de-DE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(Mo – Do = 8,5 Stunden, Fr = 7 Stunden)</a:t>
          </a:r>
          <a:endParaRPr lang="de-DE" sz="8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de-DE" sz="8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Arbeitszeitvolumen einschließlich Wochenfeiertage</a:t>
          </a:r>
        </a:p>
        <a:p>
          <a:pPr algn="ctr"/>
          <a:r>
            <a:rPr lang="de-DE" sz="8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Arbeitstage (Montag – Freitag) einschließlich Wochenfeiertage</a:t>
          </a:r>
        </a:p>
        <a:p>
          <a:pPr algn="ctr"/>
          <a:r>
            <a:rPr lang="de-DE" sz="8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ohne 24. und 31. Dezember (unbezahlte Freistellungstage)</a:t>
          </a:r>
          <a:endParaRPr lang="de-DE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showRowColHeaders="0" tabSelected="1" zoomScaleNormal="100" workbookViewId="0">
      <selection activeCell="J2" sqref="J2"/>
    </sheetView>
  </sheetViews>
  <sheetFormatPr baseColWidth="10" defaultColWidth="9.140625" defaultRowHeight="15" x14ac:dyDescent="0.25"/>
  <cols>
    <col min="1" max="1" width="6.85546875" customWidth="1"/>
    <col min="3" max="3" width="13" customWidth="1"/>
    <col min="6" max="6" width="9.140625" customWidth="1"/>
    <col min="8" max="8" width="13" customWidth="1"/>
    <col min="9" max="9" width="19.42578125" customWidth="1"/>
    <col min="10" max="10" width="30.42578125" style="2" customWidth="1"/>
    <col min="11" max="11" width="17.140625" style="5" customWidth="1"/>
    <col min="12" max="12" width="14.85546875" style="2" customWidth="1"/>
    <col min="13" max="14" width="9.140625" style="4"/>
    <col min="15" max="15" width="10.42578125" style="8" customWidth="1"/>
    <col min="16" max="16" width="10.85546875" style="4" customWidth="1"/>
    <col min="17" max="17" width="17.5703125" style="4" customWidth="1"/>
    <col min="18" max="18" width="14.7109375" style="4" customWidth="1"/>
  </cols>
  <sheetData>
    <row r="1" spans="2:15" ht="5.25" customHeight="1" x14ac:dyDescent="0.25">
      <c r="M1" s="8"/>
      <c r="O1" s="4"/>
    </row>
    <row r="2" spans="2:15" ht="18.75" x14ac:dyDescent="0.25">
      <c r="B2" s="63" t="s">
        <v>4</v>
      </c>
      <c r="C2" s="64"/>
      <c r="D2" s="64"/>
      <c r="E2" s="64"/>
      <c r="F2" s="64"/>
      <c r="G2" s="64"/>
      <c r="H2" s="65"/>
      <c r="I2" s="23" t="s">
        <v>38</v>
      </c>
      <c r="J2" s="24">
        <v>2018</v>
      </c>
    </row>
    <row r="3" spans="2:15" x14ac:dyDescent="0.25">
      <c r="B3" s="66"/>
      <c r="C3" s="67"/>
      <c r="D3" s="67"/>
      <c r="E3" s="67"/>
      <c r="F3" s="67"/>
      <c r="G3" s="67"/>
      <c r="H3" s="68"/>
      <c r="I3" s="2"/>
    </row>
    <row r="4" spans="2:15" x14ac:dyDescent="0.25">
      <c r="B4" s="69">
        <f>J2</f>
        <v>2018</v>
      </c>
      <c r="C4" s="69"/>
      <c r="D4" s="71" t="s">
        <v>0</v>
      </c>
      <c r="E4" s="71"/>
      <c r="F4" s="71"/>
      <c r="G4" s="73" t="s">
        <v>1</v>
      </c>
      <c r="H4" s="73"/>
      <c r="I4" s="2"/>
    </row>
    <row r="5" spans="2:15" x14ac:dyDescent="0.25">
      <c r="B5" s="70"/>
      <c r="C5" s="70"/>
      <c r="D5" s="72"/>
      <c r="E5" s="72"/>
      <c r="F5" s="72"/>
      <c r="G5" s="74"/>
      <c r="H5" s="74"/>
      <c r="I5" s="2"/>
    </row>
    <row r="6" spans="2:15" ht="20.100000000000001" customHeight="1" x14ac:dyDescent="0.25">
      <c r="B6" s="54" t="s">
        <v>3</v>
      </c>
      <c r="C6" s="55"/>
      <c r="D6" s="42" t="str">
        <f>"      "&amp;'Tage-Jahr'!G2&amp;" AT       x           8 Std. +"</f>
        <v xml:space="preserve">      19 AT       x           8 Std. +</v>
      </c>
      <c r="E6" s="42"/>
      <c r="F6" s="42"/>
      <c r="G6" s="45" t="str">
        <f>'Tage-Jahr'!G2*8+'Tage-Jahr'!H2*6&amp;" Stunden"</f>
        <v>176 Stunden</v>
      </c>
      <c r="H6" s="46"/>
      <c r="J6"/>
    </row>
    <row r="7" spans="2:15" ht="20.100000000000001" customHeight="1" x14ac:dyDescent="0.25">
      <c r="B7" s="52" t="str">
        <f>"   ("&amp;('Tage-Jahr'!B2)&amp;" Arbeitstage)"</f>
        <v xml:space="preserve">   (23 Arbeitstage)</v>
      </c>
      <c r="C7" s="53"/>
      <c r="D7" s="60" t="str">
        <f>"        "&amp;'Tage-Jahr'!H4&amp;" AT       x           6 Std. ="</f>
        <v xml:space="preserve">        4 AT       x           6 Std. =</v>
      </c>
      <c r="E7" s="61"/>
      <c r="F7" s="62"/>
      <c r="G7" s="49"/>
      <c r="H7" s="50"/>
      <c r="J7"/>
    </row>
    <row r="8" spans="2:15" ht="20.100000000000001" customHeight="1" x14ac:dyDescent="0.25">
      <c r="B8" s="58" t="s">
        <v>6</v>
      </c>
      <c r="C8" s="59"/>
      <c r="D8" s="60" t="str">
        <f>"      "&amp;'Tage-Jahr'!G4&amp;" AT       x           8 Std. +"</f>
        <v xml:space="preserve">      16 AT       x           8 Std. +</v>
      </c>
      <c r="E8" s="61"/>
      <c r="F8" s="62"/>
      <c r="G8" s="45" t="str">
        <f>'Tage-Jahr'!G4*8+'Tage-Jahr'!H4*6&amp;" Stunden"</f>
        <v>152 Stunden</v>
      </c>
      <c r="H8" s="46"/>
      <c r="J8"/>
    </row>
    <row r="9" spans="2:15" ht="20.100000000000001" customHeight="1" x14ac:dyDescent="0.25">
      <c r="B9" s="52" t="str">
        <f>"   ("&amp;('Tage-Jahr'!B4)&amp;" Arbeitstage)"</f>
        <v xml:space="preserve">   (20 Arbeitstage)</v>
      </c>
      <c r="C9" s="53"/>
      <c r="D9" s="42" t="str">
        <f>"        "&amp;'Tage-Jahr'!H4&amp;" AT       x           6 Std. ="</f>
        <v xml:space="preserve">        4 AT       x           6 Std. =</v>
      </c>
      <c r="E9" s="42"/>
      <c r="F9" s="42"/>
      <c r="G9" s="49"/>
      <c r="H9" s="50"/>
      <c r="J9"/>
    </row>
    <row r="10" spans="2:15" ht="20.100000000000001" customHeight="1" x14ac:dyDescent="0.25">
      <c r="B10" s="54" t="s">
        <v>8</v>
      </c>
      <c r="C10" s="55"/>
      <c r="D10" s="42" t="str">
        <f>"      "&amp;'Tage-Jahr'!G6&amp;" AT       x           8 Std. +"</f>
        <v xml:space="preserve">      17 AT       x           8 Std. +</v>
      </c>
      <c r="E10" s="42"/>
      <c r="F10" s="42"/>
      <c r="G10" s="45" t="str">
        <f>'Tage-Jahr'!G6*8+'Tage-Jahr'!H6*6&amp;" Stunden"</f>
        <v>166 Stunden</v>
      </c>
      <c r="H10" s="46"/>
      <c r="J10"/>
    </row>
    <row r="11" spans="2:15" ht="20.100000000000001" customHeight="1" x14ac:dyDescent="0.25">
      <c r="B11" s="52" t="str">
        <f>"   ("&amp;('Tage-Jahr'!B6)&amp;" Arbeitstage)"</f>
        <v xml:space="preserve">   (22 Arbeitstage)</v>
      </c>
      <c r="C11" s="53"/>
      <c r="D11" s="42" t="str">
        <f>"        "&amp;'Tage-Jahr'!H6&amp;" AT       x           6 Std. ="</f>
        <v xml:space="preserve">        5 AT       x           6 Std. =</v>
      </c>
      <c r="E11" s="42"/>
      <c r="F11" s="42"/>
      <c r="G11" s="49"/>
      <c r="H11" s="50"/>
      <c r="J11"/>
    </row>
    <row r="12" spans="2:15" ht="20.100000000000001" customHeight="1" x14ac:dyDescent="0.25">
      <c r="B12" s="54" t="s">
        <v>10</v>
      </c>
      <c r="C12" s="55"/>
      <c r="D12" s="42" t="str">
        <f>"      "&amp;'Tage-Jahr'!G8&amp;" AT       x       8,5 Std. +"</f>
        <v xml:space="preserve">      17 AT       x       8,5 Std. +</v>
      </c>
      <c r="E12" s="42"/>
      <c r="F12" s="42"/>
      <c r="G12" s="45" t="str">
        <f>'Tage-Jahr'!G8*8.5+'Tage-Jahr'!H8*7&amp;" Stunden"</f>
        <v>172,5 Stunden</v>
      </c>
      <c r="H12" s="46"/>
      <c r="J12"/>
    </row>
    <row r="13" spans="2:15" ht="20.100000000000001" customHeight="1" x14ac:dyDescent="0.25">
      <c r="B13" s="52" t="str">
        <f>"   ("&amp;('Tage-Jahr'!B8)&amp;" Arbeitstage)"</f>
        <v xml:space="preserve">   (21 Arbeitstage)</v>
      </c>
      <c r="C13" s="53"/>
      <c r="D13" s="42" t="str">
        <f>"         "&amp;'Tage-Jahr'!H8&amp;" AT      x           7 Std. ="</f>
        <v xml:space="preserve">         4 AT      x           7 Std. =</v>
      </c>
      <c r="E13" s="42"/>
      <c r="F13" s="42"/>
      <c r="G13" s="49"/>
      <c r="H13" s="50"/>
      <c r="J13"/>
    </row>
    <row r="14" spans="2:15" ht="20.100000000000001" customHeight="1" x14ac:dyDescent="0.25">
      <c r="B14" s="54" t="s">
        <v>12</v>
      </c>
      <c r="C14" s="55"/>
      <c r="D14" s="42" t="str">
        <f>"      "&amp;'Tage-Jahr'!G10&amp;" AT       x       8,5 Std. +"</f>
        <v xml:space="preserve">      19 AT       x       8,5 Std. +</v>
      </c>
      <c r="E14" s="42"/>
      <c r="F14" s="42"/>
      <c r="G14" s="45" t="str">
        <f>'Tage-Jahr'!G10*8.5+'Tage-Jahr'!H10*7&amp;" Stunden"</f>
        <v>189,5 Stunden</v>
      </c>
      <c r="H14" s="46"/>
      <c r="J14"/>
    </row>
    <row r="15" spans="2:15" ht="20.100000000000001" customHeight="1" x14ac:dyDescent="0.25">
      <c r="B15" s="52" t="str">
        <f>"   ("&amp;('Tage-Jahr'!B10)&amp;" Arbeitstage)"</f>
        <v xml:space="preserve">   (23 Arbeitstage)</v>
      </c>
      <c r="C15" s="53"/>
      <c r="D15" s="42" t="str">
        <f>"        "&amp;'Tage-Jahr'!H10&amp;" AT       x           7 Std. ="</f>
        <v xml:space="preserve">        4 AT       x           7 Std. =</v>
      </c>
      <c r="E15" s="42"/>
      <c r="F15" s="42"/>
      <c r="G15" s="49"/>
      <c r="H15" s="50"/>
      <c r="J15"/>
    </row>
    <row r="16" spans="2:15" ht="20.100000000000001" customHeight="1" x14ac:dyDescent="0.25">
      <c r="B16" s="54" t="s">
        <v>14</v>
      </c>
      <c r="C16" s="55"/>
      <c r="D16" s="42" t="str">
        <f>"      "&amp;'Tage-Jahr'!G12&amp;" AT       x       8,5 Std. +"</f>
        <v xml:space="preserve">      16 AT       x       8,5 Std. +</v>
      </c>
      <c r="E16" s="42"/>
      <c r="F16" s="42"/>
      <c r="G16" s="45" t="str">
        <f>'Tage-Jahr'!G12*8.5+'Tage-Jahr'!H12*7&amp;" Stunden"</f>
        <v>171 Stunden</v>
      </c>
      <c r="H16" s="46"/>
      <c r="J16"/>
    </row>
    <row r="17" spans="1:15" ht="20.100000000000001" customHeight="1" x14ac:dyDescent="0.25">
      <c r="B17" s="52" t="str">
        <f>"   ("&amp;('Tage-Jahr'!B12)&amp;" Arbeitstage)"</f>
        <v xml:space="preserve">   (21 Arbeitstage)</v>
      </c>
      <c r="C17" s="53"/>
      <c r="D17" s="42" t="str">
        <f>"        "&amp;'Tage-Jahr'!H12&amp;" AT       x           7 Std. ="</f>
        <v xml:space="preserve">        5 AT       x           7 Std. =</v>
      </c>
      <c r="E17" s="42"/>
      <c r="F17" s="42"/>
      <c r="G17" s="49"/>
      <c r="H17" s="50"/>
      <c r="J17"/>
    </row>
    <row r="18" spans="1:15" ht="20.100000000000001" customHeight="1" x14ac:dyDescent="0.25">
      <c r="B18" s="54" t="s">
        <v>31</v>
      </c>
      <c r="C18" s="55"/>
      <c r="D18" s="42" t="str">
        <f>"      "&amp;'Tage-Jahr'!G14&amp;" AT       x       8,5 Std. +"</f>
        <v xml:space="preserve">      18 AT       x       8,5 Std. +</v>
      </c>
      <c r="E18" s="42"/>
      <c r="F18" s="42"/>
      <c r="G18" s="45" t="str">
        <f>'Tage-Jahr'!G14*8.5+'Tage-Jahr'!H14*7&amp;" Stunden"</f>
        <v>181 Stunden</v>
      </c>
      <c r="H18" s="46"/>
      <c r="J18"/>
    </row>
    <row r="19" spans="1:15" ht="20.100000000000001" customHeight="1" x14ac:dyDescent="0.25">
      <c r="B19" s="52" t="str">
        <f>"   ("&amp;('Tage-Jahr'!B14)&amp;" Arbeitstage)"</f>
        <v xml:space="preserve">   (22 Arbeitstage)</v>
      </c>
      <c r="C19" s="53"/>
      <c r="D19" s="42" t="str">
        <f>"        "&amp;'Tage-Jahr'!H14&amp;" AT       x           7 Std. ="</f>
        <v xml:space="preserve">        4 AT       x           7 Std. =</v>
      </c>
      <c r="E19" s="42"/>
      <c r="F19" s="42"/>
      <c r="G19" s="49"/>
      <c r="H19" s="50"/>
      <c r="J19"/>
    </row>
    <row r="20" spans="1:15" ht="20.100000000000001" customHeight="1" x14ac:dyDescent="0.25">
      <c r="B20" s="54" t="s">
        <v>32</v>
      </c>
      <c r="C20" s="55"/>
      <c r="D20" s="42" t="str">
        <f>"      "&amp;'Tage-Jahr'!G16&amp;" AT       x       8,5 Std. +"</f>
        <v xml:space="preserve">      18 AT       x       8,5 Std. +</v>
      </c>
      <c r="E20" s="42"/>
      <c r="F20" s="42"/>
      <c r="G20" s="45" t="str">
        <f>'Tage-Jahr'!G16*8.5+'Tage-Jahr'!H16*7&amp;" Stunden"</f>
        <v>188 Stunden</v>
      </c>
      <c r="H20" s="46"/>
      <c r="J20"/>
    </row>
    <row r="21" spans="1:15" ht="20.100000000000001" customHeight="1" x14ac:dyDescent="0.25">
      <c r="B21" s="52" t="str">
        <f>"   ("&amp;('Tage-Jahr'!B16)&amp;" Arbeitstage)"</f>
        <v xml:space="preserve">   (23 Arbeitstage)</v>
      </c>
      <c r="C21" s="53"/>
      <c r="D21" s="42" t="str">
        <f>"        "&amp;'Tage-Jahr'!H16&amp;" AT       x           7 Std. ="</f>
        <v xml:space="preserve">        5 AT       x           7 Std. =</v>
      </c>
      <c r="E21" s="42"/>
      <c r="F21" s="42"/>
      <c r="G21" s="49"/>
      <c r="H21" s="50"/>
      <c r="J21"/>
    </row>
    <row r="22" spans="1:15" ht="20.100000000000001" customHeight="1" x14ac:dyDescent="0.25">
      <c r="A22" s="1"/>
      <c r="B22" s="54" t="s">
        <v>33</v>
      </c>
      <c r="C22" s="55"/>
      <c r="D22" s="42" t="str">
        <f>"      "&amp;'Tage-Jahr'!G18&amp;" AT       x       8,5 Std. +"</f>
        <v xml:space="preserve">      16 AT       x       8,5 Std. +</v>
      </c>
      <c r="E22" s="42"/>
      <c r="F22" s="42"/>
      <c r="G22" s="45" t="str">
        <f>'Tage-Jahr'!G18*8.5+'Tage-Jahr'!H18*7&amp;" Stunden"</f>
        <v>164 Stunden</v>
      </c>
      <c r="H22" s="46"/>
      <c r="J22"/>
    </row>
    <row r="23" spans="1:15" ht="20.100000000000001" customHeight="1" x14ac:dyDescent="0.25">
      <c r="B23" s="52" t="str">
        <f>"   ("&amp;('Tage-Jahr'!B18)&amp;" Arbeitstage)"</f>
        <v xml:space="preserve">   (20 Arbeitstage)</v>
      </c>
      <c r="C23" s="53"/>
      <c r="D23" s="42" t="str">
        <f>"        "&amp;'Tage-Jahr'!H18&amp;" AT       x           7 Std. ="</f>
        <v xml:space="preserve">        4 AT       x           7 Std. =</v>
      </c>
      <c r="E23" s="42"/>
      <c r="F23" s="42"/>
      <c r="G23" s="49"/>
      <c r="H23" s="50"/>
      <c r="J23"/>
    </row>
    <row r="24" spans="1:15" ht="20.100000000000001" customHeight="1" x14ac:dyDescent="0.25">
      <c r="B24" s="54" t="s">
        <v>34</v>
      </c>
      <c r="C24" s="55"/>
      <c r="D24" s="42" t="str">
        <f>"      "&amp;'Tage-Jahr'!G20&amp;" AT       x       8,5 Std. +"</f>
        <v xml:space="preserve">      19 AT       x       8,5 Std. +</v>
      </c>
      <c r="E24" s="42"/>
      <c r="F24" s="42"/>
      <c r="G24" s="45" t="str">
        <f>'Tage-Jahr'!G20*8.5+'Tage-Jahr'!H20*7&amp;" Stunden"</f>
        <v>189,5 Stunden</v>
      </c>
      <c r="H24" s="46"/>
      <c r="J24"/>
    </row>
    <row r="25" spans="1:15" ht="20.100000000000001" customHeight="1" x14ac:dyDescent="0.25">
      <c r="B25" s="52" t="str">
        <f>"   ("&amp;('Tage-Jahr'!B20)&amp;" Arbeitstage)"</f>
        <v xml:space="preserve">   (23 Arbeitstage)</v>
      </c>
      <c r="C25" s="53"/>
      <c r="D25" s="42" t="str">
        <f>"        "&amp;'Tage-Jahr'!H20&amp;" AT       x           7 Std. ="</f>
        <v xml:space="preserve">        4 AT       x           7 Std. =</v>
      </c>
      <c r="E25" s="42"/>
      <c r="F25" s="42"/>
      <c r="G25" s="49"/>
      <c r="H25" s="50"/>
      <c r="J25"/>
    </row>
    <row r="26" spans="1:15" ht="20.100000000000001" customHeight="1" x14ac:dyDescent="0.25">
      <c r="B26" s="54" t="s">
        <v>35</v>
      </c>
      <c r="C26" s="55"/>
      <c r="D26" s="42" t="str">
        <f>"      "&amp;'Tage-Jahr'!G22&amp;" AT       x       8,5 Std. +"</f>
        <v xml:space="preserve">      17 AT       x       8,5 Std. +</v>
      </c>
      <c r="E26" s="42"/>
      <c r="F26" s="42"/>
      <c r="G26" s="45" t="str">
        <f>'Tage-Jahr'!G22*8.5+'Tage-Jahr'!H22*7&amp;" Stunden"</f>
        <v>179,5 Stunden</v>
      </c>
      <c r="H26" s="46"/>
      <c r="J26"/>
    </row>
    <row r="27" spans="1:15" ht="20.100000000000001" customHeight="1" x14ac:dyDescent="0.25">
      <c r="B27" s="52" t="str">
        <f>"   ("&amp;('Tage-Jahr'!B22)&amp;" Arbeitstage)"</f>
        <v xml:space="preserve">   (22 Arbeitstage)</v>
      </c>
      <c r="C27" s="53"/>
      <c r="D27" s="42" t="str">
        <f>"        "&amp;'Tage-Jahr'!H22&amp;" AT       x           7 Std. ="</f>
        <v xml:space="preserve">        5 AT       x           7 Std. =</v>
      </c>
      <c r="E27" s="42"/>
      <c r="F27" s="42"/>
      <c r="G27" s="49"/>
      <c r="H27" s="50"/>
      <c r="J27"/>
    </row>
    <row r="28" spans="1:15" ht="20.100000000000001" customHeight="1" x14ac:dyDescent="0.25">
      <c r="B28" s="54" t="s">
        <v>36</v>
      </c>
      <c r="C28" s="55"/>
      <c r="D28" s="42" t="str">
        <f>"      "&amp;'Tage-Jahr'!G24&amp;" AT       x           8 Std. +"</f>
        <v xml:space="preserve">      17 AT       x           8 Std. +</v>
      </c>
      <c r="E28" s="42"/>
      <c r="F28" s="42"/>
      <c r="G28" s="45" t="str">
        <f>'Tage-Jahr'!G24*8+'Tage-Jahr'!H24*6-'Freitage-Tage'!E17&amp;" Stunden"</f>
        <v>160 Stunden</v>
      </c>
      <c r="H28" s="46"/>
      <c r="J28"/>
    </row>
    <row r="29" spans="1:15" ht="20.100000000000001" customHeight="1" x14ac:dyDescent="0.25">
      <c r="B29" s="56" t="str">
        <f>"   ("&amp;('Tage-Jahr'!B24)&amp;" Arbeitstage)"</f>
        <v xml:space="preserve">   (21 Arbeitstage)</v>
      </c>
      <c r="C29" s="57"/>
      <c r="D29" s="43" t="str">
        <f>"        "&amp;'Tage-Jahr'!H24&amp;" AT       x           6 Std. ="</f>
        <v xml:space="preserve">        4 AT       x           6 Std. =</v>
      </c>
      <c r="E29" s="42"/>
      <c r="F29" s="44"/>
      <c r="G29" s="47"/>
      <c r="H29" s="48"/>
      <c r="J29"/>
    </row>
    <row r="30" spans="1:15" x14ac:dyDescent="0.25">
      <c r="B30" s="51" t="str">
        <f>"Summe "&amp;J2</f>
        <v>Summe 2018</v>
      </c>
      <c r="C30" s="51"/>
      <c r="D30" s="51" t="str">
        <f>"AT "&amp;'Tage-Jahr'!B25</f>
        <v>AT 259</v>
      </c>
      <c r="E30" s="51"/>
      <c r="F30" s="51"/>
      <c r="G30" s="41" t="str">
        <f>'Tage-Jahr'!J26&amp;" Stunden"</f>
        <v>2073 Stunden</v>
      </c>
      <c r="H30" s="41"/>
      <c r="I30" s="2"/>
      <c r="K30" s="7"/>
      <c r="O30" s="4"/>
    </row>
    <row r="31" spans="1:15" x14ac:dyDescent="0.25">
      <c r="B31" s="51"/>
      <c r="C31" s="51"/>
      <c r="D31" s="51"/>
      <c r="E31" s="51"/>
      <c r="F31" s="51"/>
      <c r="G31" s="41"/>
      <c r="H31" s="41"/>
      <c r="I31" s="2"/>
      <c r="O31" s="4"/>
    </row>
    <row r="32" spans="1:15" x14ac:dyDescent="0.25">
      <c r="I32" s="2"/>
      <c r="O32" s="4"/>
    </row>
    <row r="33" spans="9:15" x14ac:dyDescent="0.25">
      <c r="I33" s="2"/>
      <c r="O33" s="4"/>
    </row>
    <row r="34" spans="9:15" x14ac:dyDescent="0.25">
      <c r="O34" s="4"/>
    </row>
  </sheetData>
  <sheetProtection algorithmName="SHA-512" hashValue="uKDSqS6MsiiMc+Tbu3eYHxq8YTpjuzeuzU5djXqlAIMEGwSL8e991gL459E8xUAZLPAddlLPp70lg1mDLZbWFw==" saltValue="i9LPSVPpZBTIGRXlFbkuZg==" spinCount="100000" sheet="1" objects="1" scenarios="1"/>
  <mergeCells count="67">
    <mergeCell ref="B6:C6"/>
    <mergeCell ref="B7:C7"/>
    <mergeCell ref="B11:C11"/>
    <mergeCell ref="B12:C12"/>
    <mergeCell ref="B2:H3"/>
    <mergeCell ref="B4:C5"/>
    <mergeCell ref="D4:F5"/>
    <mergeCell ref="G4:H5"/>
    <mergeCell ref="D11:F11"/>
    <mergeCell ref="D12:F12"/>
    <mergeCell ref="G6:H7"/>
    <mergeCell ref="G8:H9"/>
    <mergeCell ref="G10:H11"/>
    <mergeCell ref="G12:H13"/>
    <mergeCell ref="D6:F6"/>
    <mergeCell ref="D7:F7"/>
    <mergeCell ref="B8:C8"/>
    <mergeCell ref="B9:C9"/>
    <mergeCell ref="B10:C10"/>
    <mergeCell ref="D8:F8"/>
    <mergeCell ref="D9:F9"/>
    <mergeCell ref="D10:F10"/>
    <mergeCell ref="D21:F21"/>
    <mergeCell ref="D22:F22"/>
    <mergeCell ref="D23:F23"/>
    <mergeCell ref="D24:F24"/>
    <mergeCell ref="D13:F13"/>
    <mergeCell ref="D14:F14"/>
    <mergeCell ref="G14:H15"/>
    <mergeCell ref="G18:H19"/>
    <mergeCell ref="G20:H21"/>
    <mergeCell ref="G22:H23"/>
    <mergeCell ref="G24:H25"/>
    <mergeCell ref="G16:H17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30:C31"/>
    <mergeCell ref="D30:F31"/>
    <mergeCell ref="D15:F15"/>
    <mergeCell ref="D16:F16"/>
    <mergeCell ref="D17:F17"/>
    <mergeCell ref="D18:F18"/>
    <mergeCell ref="D19:F19"/>
    <mergeCell ref="D20:F20"/>
    <mergeCell ref="B25:C25"/>
    <mergeCell ref="B26:C26"/>
    <mergeCell ref="B27:C27"/>
    <mergeCell ref="B28:C28"/>
    <mergeCell ref="B29:C29"/>
    <mergeCell ref="B19:C19"/>
    <mergeCell ref="B20:C20"/>
    <mergeCell ref="B21:C21"/>
    <mergeCell ref="G30:H31"/>
    <mergeCell ref="D25:F25"/>
    <mergeCell ref="D26:F26"/>
    <mergeCell ref="D27:F27"/>
    <mergeCell ref="D28:F28"/>
    <mergeCell ref="D29:F29"/>
    <mergeCell ref="G28:H29"/>
    <mergeCell ref="G26:H27"/>
  </mergeCells>
  <pageMargins left="0.70866141732283472" right="0.70866141732283472" top="0.39370078740157483" bottom="0.74803149606299213" header="0" footer="0.31496062992125984"/>
  <pageSetup paperSize="9" orientation="portrait" r:id="rId1"/>
  <ignoredErrors>
    <ignoredError sqref="D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K6" sqref="K6"/>
    </sheetView>
  </sheetViews>
  <sheetFormatPr baseColWidth="10" defaultRowHeight="15" x14ac:dyDescent="0.25"/>
  <cols>
    <col min="10" max="10" width="11.42578125" style="4"/>
  </cols>
  <sheetData>
    <row r="1" spans="1:10" ht="15.75" thickBot="1" x14ac:dyDescent="0.3">
      <c r="A1" s="9"/>
      <c r="B1" s="19" t="s">
        <v>30</v>
      </c>
      <c r="C1" s="19" t="s">
        <v>21</v>
      </c>
      <c r="D1" s="19" t="s">
        <v>16</v>
      </c>
      <c r="E1" s="19" t="s">
        <v>19</v>
      </c>
      <c r="F1" s="19" t="s">
        <v>20</v>
      </c>
      <c r="G1" s="19" t="s">
        <v>28</v>
      </c>
      <c r="H1" s="19" t="s">
        <v>29</v>
      </c>
      <c r="J1" s="25" t="s">
        <v>37</v>
      </c>
    </row>
    <row r="2" spans="1:10" x14ac:dyDescent="0.25">
      <c r="A2" s="10" t="s">
        <v>2</v>
      </c>
      <c r="B2" s="11">
        <f>G2+H2</f>
        <v>23</v>
      </c>
      <c r="C2" s="20">
        <f>'Freitage-Tage'!B1</f>
        <v>31</v>
      </c>
      <c r="D2" s="12">
        <f>'Freitage-Tage'!F1</f>
        <v>4</v>
      </c>
      <c r="E2" s="12">
        <f>'Freitage-Tage'!J1</f>
        <v>4</v>
      </c>
      <c r="F2" s="12">
        <f>'Freitage-Tage'!N1</f>
        <v>4</v>
      </c>
      <c r="G2" s="11">
        <f>C2-D2-E2-F2</f>
        <v>19</v>
      </c>
      <c r="H2" s="11">
        <f>D2</f>
        <v>4</v>
      </c>
      <c r="J2" s="4">
        <f>G2*8+H2*6</f>
        <v>176</v>
      </c>
    </row>
    <row r="3" spans="1:10" x14ac:dyDescent="0.25">
      <c r="A3" s="10"/>
      <c r="B3" s="11"/>
      <c r="C3" s="20"/>
      <c r="D3" s="12"/>
      <c r="E3" s="12"/>
      <c r="F3" s="12"/>
      <c r="G3" s="11"/>
      <c r="H3" s="11"/>
    </row>
    <row r="4" spans="1:10" x14ac:dyDescent="0.25">
      <c r="A4" s="13" t="s">
        <v>5</v>
      </c>
      <c r="B4" s="14">
        <f>G4+H4</f>
        <v>20</v>
      </c>
      <c r="C4" s="21">
        <f>'Freitage-Tage'!B2</f>
        <v>28</v>
      </c>
      <c r="D4" s="15">
        <f>'Freitage-Tage'!F2</f>
        <v>4</v>
      </c>
      <c r="E4" s="15">
        <f>'Freitage-Tage'!J2</f>
        <v>4</v>
      </c>
      <c r="F4" s="15">
        <f>'Freitage-Tage'!N2</f>
        <v>4</v>
      </c>
      <c r="G4" s="14">
        <f>C4-D4-E4-F4</f>
        <v>16</v>
      </c>
      <c r="H4" s="14">
        <f>D4</f>
        <v>4</v>
      </c>
      <c r="J4" s="4">
        <f>G4*8+H4*6</f>
        <v>152</v>
      </c>
    </row>
    <row r="5" spans="1:10" x14ac:dyDescent="0.25">
      <c r="A5" s="13"/>
      <c r="B5" s="14"/>
      <c r="C5" s="21"/>
      <c r="D5" s="15"/>
      <c r="E5" s="15"/>
      <c r="F5" s="15"/>
      <c r="G5" s="14"/>
      <c r="H5" s="14"/>
    </row>
    <row r="6" spans="1:10" x14ac:dyDescent="0.25">
      <c r="A6" s="13" t="s">
        <v>7</v>
      </c>
      <c r="B6" s="14">
        <f>G6+H6</f>
        <v>22</v>
      </c>
      <c r="C6" s="21">
        <f>'Freitage-Tage'!B3</f>
        <v>31</v>
      </c>
      <c r="D6" s="15">
        <f>'Freitage-Tage'!F3</f>
        <v>5</v>
      </c>
      <c r="E6" s="15">
        <f>'Freitage-Tage'!J3</f>
        <v>5</v>
      </c>
      <c r="F6" s="15">
        <f>'Freitage-Tage'!N3</f>
        <v>4</v>
      </c>
      <c r="G6" s="14">
        <f>C6-D6-E6-F6</f>
        <v>17</v>
      </c>
      <c r="H6" s="14">
        <f>D6</f>
        <v>5</v>
      </c>
      <c r="J6" s="4">
        <f>G6*8+H6*6</f>
        <v>166</v>
      </c>
    </row>
    <row r="7" spans="1:10" x14ac:dyDescent="0.25">
      <c r="A7" s="13"/>
      <c r="B7" s="14"/>
      <c r="C7" s="21"/>
      <c r="D7" s="15"/>
      <c r="E7" s="15"/>
      <c r="F7" s="15"/>
      <c r="G7" s="14"/>
      <c r="H7" s="14"/>
    </row>
    <row r="8" spans="1:10" x14ac:dyDescent="0.25">
      <c r="A8" s="13" t="s">
        <v>9</v>
      </c>
      <c r="B8" s="14">
        <f>G8+H8</f>
        <v>21</v>
      </c>
      <c r="C8" s="21">
        <f>'Freitage-Tage'!B4</f>
        <v>30</v>
      </c>
      <c r="D8" s="15">
        <f>'Freitage-Tage'!F4</f>
        <v>4</v>
      </c>
      <c r="E8" s="15">
        <f>'Freitage-Tage'!J4</f>
        <v>4</v>
      </c>
      <c r="F8" s="15">
        <f>'Freitage-Tage'!N4</f>
        <v>5</v>
      </c>
      <c r="G8" s="14">
        <f>C8-D8-E8-F8</f>
        <v>17</v>
      </c>
      <c r="H8" s="14">
        <f>D8</f>
        <v>4</v>
      </c>
      <c r="J8" s="4">
        <f>G8*8.5+H8*7</f>
        <v>172.5</v>
      </c>
    </row>
    <row r="9" spans="1:10" x14ac:dyDescent="0.25">
      <c r="A9" s="13"/>
      <c r="B9" s="14"/>
      <c r="C9" s="21"/>
      <c r="D9" s="15"/>
      <c r="E9" s="15"/>
      <c r="F9" s="15"/>
      <c r="G9" s="14"/>
      <c r="H9" s="14"/>
    </row>
    <row r="10" spans="1:10" x14ac:dyDescent="0.25">
      <c r="A10" s="13" t="s">
        <v>11</v>
      </c>
      <c r="B10" s="14">
        <f>G10+H10</f>
        <v>23</v>
      </c>
      <c r="C10" s="21">
        <f>'Freitage-Tage'!B5</f>
        <v>31</v>
      </c>
      <c r="D10" s="15">
        <f>'Freitage-Tage'!F5</f>
        <v>4</v>
      </c>
      <c r="E10" s="15">
        <f>'Freitage-Tage'!J5</f>
        <v>4</v>
      </c>
      <c r="F10" s="15">
        <f>'Freitage-Tage'!N5</f>
        <v>4</v>
      </c>
      <c r="G10" s="14">
        <f>C10-D10-E10-F10</f>
        <v>19</v>
      </c>
      <c r="H10" s="14">
        <f>D10</f>
        <v>4</v>
      </c>
      <c r="J10" s="4">
        <f>G10*8.5+H10*7</f>
        <v>189.5</v>
      </c>
    </row>
    <row r="11" spans="1:10" x14ac:dyDescent="0.25">
      <c r="A11" s="13"/>
      <c r="B11" s="14"/>
      <c r="C11" s="21"/>
      <c r="D11" s="15"/>
      <c r="E11" s="15"/>
      <c r="F11" s="15"/>
      <c r="G11" s="14"/>
      <c r="H11" s="14"/>
    </row>
    <row r="12" spans="1:10" x14ac:dyDescent="0.25">
      <c r="A12" s="13" t="s">
        <v>13</v>
      </c>
      <c r="B12" s="14">
        <f>G12+H12</f>
        <v>21</v>
      </c>
      <c r="C12" s="21">
        <f>'Freitage-Tage'!B6</f>
        <v>30</v>
      </c>
      <c r="D12" s="15">
        <f>'Freitage-Tage'!F6</f>
        <v>5</v>
      </c>
      <c r="E12" s="15">
        <f>'Freitage-Tage'!J6</f>
        <v>5</v>
      </c>
      <c r="F12" s="15">
        <f>'Freitage-Tage'!N6</f>
        <v>4</v>
      </c>
      <c r="G12" s="14">
        <f>C12-D12-E12-F12</f>
        <v>16</v>
      </c>
      <c r="H12" s="14">
        <f>D12</f>
        <v>5</v>
      </c>
      <c r="J12" s="4">
        <f>G12*8.5+H12*7</f>
        <v>171</v>
      </c>
    </row>
    <row r="13" spans="1:10" x14ac:dyDescent="0.25">
      <c r="A13" s="13"/>
      <c r="B13" s="14"/>
      <c r="C13" s="21"/>
      <c r="D13" s="15"/>
      <c r="E13" s="15"/>
      <c r="F13" s="15"/>
      <c r="G13" s="14"/>
      <c r="H13" s="14"/>
    </row>
    <row r="14" spans="1:10" x14ac:dyDescent="0.25">
      <c r="A14" s="13" t="s">
        <v>22</v>
      </c>
      <c r="B14" s="14">
        <f>G14+H14</f>
        <v>22</v>
      </c>
      <c r="C14" s="21">
        <f>'Freitage-Tage'!B7</f>
        <v>31</v>
      </c>
      <c r="D14" s="15">
        <f>'Freitage-Tage'!F7</f>
        <v>4</v>
      </c>
      <c r="E14" s="15">
        <f>'Freitage-Tage'!J7</f>
        <v>4</v>
      </c>
      <c r="F14" s="15">
        <f>'Freitage-Tage'!N7</f>
        <v>5</v>
      </c>
      <c r="G14" s="14">
        <f>C14-D14-E14-F14</f>
        <v>18</v>
      </c>
      <c r="H14" s="14">
        <f>D14</f>
        <v>4</v>
      </c>
      <c r="J14" s="4">
        <f>G14*8.5+H14*7</f>
        <v>181</v>
      </c>
    </row>
    <row r="15" spans="1:10" x14ac:dyDescent="0.25">
      <c r="A15" s="13"/>
      <c r="B15" s="14"/>
      <c r="C15" s="21"/>
      <c r="D15" s="15"/>
      <c r="E15" s="15"/>
      <c r="F15" s="15"/>
      <c r="G15" s="14"/>
      <c r="H15" s="14"/>
    </row>
    <row r="16" spans="1:10" x14ac:dyDescent="0.25">
      <c r="A16" s="13" t="s">
        <v>23</v>
      </c>
      <c r="B16" s="14">
        <f>G16+H16</f>
        <v>23</v>
      </c>
      <c r="C16" s="21">
        <f>'Freitage-Tage'!B8</f>
        <v>31</v>
      </c>
      <c r="D16" s="15">
        <f>'Freitage-Tage'!F8</f>
        <v>5</v>
      </c>
      <c r="E16" s="15">
        <f>'Freitage-Tage'!J8</f>
        <v>4</v>
      </c>
      <c r="F16" s="15">
        <f>'Freitage-Tage'!N8</f>
        <v>4</v>
      </c>
      <c r="G16" s="14">
        <f>C16-D16-E16-F16</f>
        <v>18</v>
      </c>
      <c r="H16" s="14">
        <f>D16</f>
        <v>5</v>
      </c>
      <c r="J16" s="4">
        <f>G16*8.5+H16*7</f>
        <v>188</v>
      </c>
    </row>
    <row r="17" spans="1:10" x14ac:dyDescent="0.25">
      <c r="A17" s="13"/>
      <c r="B17" s="14"/>
      <c r="C17" s="21"/>
      <c r="D17" s="15"/>
      <c r="E17" s="15"/>
      <c r="F17" s="15"/>
      <c r="G17" s="14"/>
      <c r="H17" s="14"/>
    </row>
    <row r="18" spans="1:10" x14ac:dyDescent="0.25">
      <c r="A18" s="13" t="s">
        <v>24</v>
      </c>
      <c r="B18" s="14">
        <f>G18+H18</f>
        <v>20</v>
      </c>
      <c r="C18" s="21">
        <f>'Freitage-Tage'!B9</f>
        <v>30</v>
      </c>
      <c r="D18" s="15">
        <f>'Freitage-Tage'!F9</f>
        <v>4</v>
      </c>
      <c r="E18" s="15">
        <f>'Freitage-Tage'!J9</f>
        <v>5</v>
      </c>
      <c r="F18" s="15">
        <f>'Freitage-Tage'!N9</f>
        <v>5</v>
      </c>
      <c r="G18" s="14">
        <f>C18-D18-E18-F18</f>
        <v>16</v>
      </c>
      <c r="H18" s="14">
        <f>D18</f>
        <v>4</v>
      </c>
      <c r="J18" s="4">
        <f>G18*8.5+H18*7</f>
        <v>164</v>
      </c>
    </row>
    <row r="19" spans="1:10" x14ac:dyDescent="0.25">
      <c r="A19" s="13"/>
      <c r="B19" s="14"/>
      <c r="C19" s="21"/>
      <c r="D19" s="15"/>
      <c r="E19" s="15"/>
      <c r="F19" s="15"/>
      <c r="G19" s="14"/>
      <c r="H19" s="14"/>
    </row>
    <row r="20" spans="1:10" x14ac:dyDescent="0.25">
      <c r="A20" s="13" t="s">
        <v>25</v>
      </c>
      <c r="B20" s="14">
        <f>G20+H20</f>
        <v>23</v>
      </c>
      <c r="C20" s="21">
        <f>'Freitage-Tage'!B10</f>
        <v>31</v>
      </c>
      <c r="D20" s="15">
        <f>'Freitage-Tage'!F10</f>
        <v>4</v>
      </c>
      <c r="E20" s="15">
        <f>'Freitage-Tage'!J10</f>
        <v>4</v>
      </c>
      <c r="F20" s="15">
        <f>'Freitage-Tage'!N10</f>
        <v>4</v>
      </c>
      <c r="G20" s="14">
        <f>C20-D20-E20-F20</f>
        <v>19</v>
      </c>
      <c r="H20" s="14">
        <f>D20</f>
        <v>4</v>
      </c>
      <c r="J20" s="4">
        <f>G20*8.5+H20*7</f>
        <v>189.5</v>
      </c>
    </row>
    <row r="21" spans="1:10" x14ac:dyDescent="0.25">
      <c r="A21" s="13"/>
      <c r="B21" s="14"/>
      <c r="C21" s="21"/>
      <c r="D21" s="15"/>
      <c r="E21" s="15"/>
      <c r="F21" s="15"/>
      <c r="G21" s="14"/>
      <c r="H21" s="14"/>
    </row>
    <row r="22" spans="1:10" x14ac:dyDescent="0.25">
      <c r="A22" s="13" t="s">
        <v>26</v>
      </c>
      <c r="B22" s="14">
        <f>G22+H22</f>
        <v>22</v>
      </c>
      <c r="C22" s="21">
        <f>'Freitage-Tage'!B11</f>
        <v>30</v>
      </c>
      <c r="D22" s="15">
        <f>'Freitage-Tage'!F11</f>
        <v>5</v>
      </c>
      <c r="E22" s="15">
        <f>'Freitage-Tage'!J11</f>
        <v>4</v>
      </c>
      <c r="F22" s="15">
        <f>'Freitage-Tage'!N11</f>
        <v>4</v>
      </c>
      <c r="G22" s="14">
        <f>C22-D22-E22-F22</f>
        <v>17</v>
      </c>
      <c r="H22" s="14">
        <f>D22</f>
        <v>5</v>
      </c>
      <c r="J22" s="4">
        <f>G22*8.5+H22*7</f>
        <v>179.5</v>
      </c>
    </row>
    <row r="23" spans="1:10" x14ac:dyDescent="0.25">
      <c r="A23" s="16"/>
      <c r="B23" s="17"/>
      <c r="C23" s="22"/>
      <c r="D23" s="18"/>
      <c r="E23" s="18"/>
      <c r="F23" s="18"/>
      <c r="G23" s="17"/>
      <c r="H23" s="17"/>
    </row>
    <row r="24" spans="1:10" x14ac:dyDescent="0.25">
      <c r="A24" s="16" t="s">
        <v>27</v>
      </c>
      <c r="B24" s="17">
        <f>G24+H24</f>
        <v>21</v>
      </c>
      <c r="C24" s="22">
        <f>'Freitage-Tage'!B12</f>
        <v>31</v>
      </c>
      <c r="D24" s="18">
        <f>'Freitage-Tage'!F12</f>
        <v>4</v>
      </c>
      <c r="E24" s="18">
        <f>'Freitage-Tage'!J12</f>
        <v>5</v>
      </c>
      <c r="F24" s="18">
        <f>'Freitage-Tage'!N12</f>
        <v>5</v>
      </c>
      <c r="G24" s="17">
        <f>C24-D24-E24-F24</f>
        <v>17</v>
      </c>
      <c r="H24" s="17">
        <f>D24</f>
        <v>4</v>
      </c>
      <c r="J24" s="4">
        <f>G24*8+H24*6-'Freitage-Tage'!F17</f>
        <v>144</v>
      </c>
    </row>
    <row r="25" spans="1:10" x14ac:dyDescent="0.25">
      <c r="A25" s="5" t="s">
        <v>37</v>
      </c>
      <c r="B25" s="4">
        <f>SUM(B2:B24)-'Freitage-Tage'!G17</f>
        <v>259</v>
      </c>
      <c r="C25" s="4">
        <f t="shared" ref="C25:H25" si="0">SUM(C2:C24)</f>
        <v>365</v>
      </c>
      <c r="D25" s="4">
        <f t="shared" si="0"/>
        <v>52</v>
      </c>
      <c r="E25" s="4">
        <f t="shared" si="0"/>
        <v>52</v>
      </c>
      <c r="F25" s="4">
        <f t="shared" si="0"/>
        <v>52</v>
      </c>
      <c r="G25" s="4">
        <f t="shared" si="0"/>
        <v>209</v>
      </c>
      <c r="H25" s="4">
        <f t="shared" si="0"/>
        <v>52</v>
      </c>
    </row>
    <row r="26" spans="1:10" x14ac:dyDescent="0.25">
      <c r="I26" s="6" t="s">
        <v>37</v>
      </c>
      <c r="J26" s="8">
        <f>SUM(J2:J24)</f>
        <v>2073</v>
      </c>
    </row>
  </sheetData>
  <sheetProtection algorithmName="SHA-512" hashValue="h3IjwkCOlJCWXEJ0FMhRMK82x/ULn+BIhMqn9LJdi7JTWn2d4XhwnqIMzGGJtVsz167TSlh3y6rCxJfPDWriJA==" saltValue="iOmFgENj+LiRhiW2hvHm9w==" spinCount="100000" sheet="1" objects="1" scenarios="1" selectLockedCells="1" selectUnlockedCell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workbookViewId="0">
      <selection activeCell="L17" sqref="L17"/>
    </sheetView>
  </sheetViews>
  <sheetFormatPr baseColWidth="10" defaultRowHeight="15" x14ac:dyDescent="0.25"/>
  <cols>
    <col min="2" max="2" width="4.140625" customWidth="1"/>
    <col min="4" max="4" width="11.42578125" style="1"/>
    <col min="5" max="5" width="3.28515625" style="4" customWidth="1"/>
    <col min="6" max="6" width="7.5703125" style="4" customWidth="1"/>
    <col min="8" max="8" width="11.42578125" style="4"/>
    <col min="9" max="9" width="4.28515625" customWidth="1"/>
    <col min="10" max="10" width="13" style="8" customWidth="1"/>
    <col min="11" max="11" width="11.42578125" style="4"/>
    <col min="13" max="13" width="16" style="4" customWidth="1"/>
  </cols>
  <sheetData>
    <row r="1" spans="1:20" x14ac:dyDescent="0.25">
      <c r="A1" s="3">
        <f>A17</f>
        <v>43101</v>
      </c>
      <c r="B1">
        <f>DAY(EOMONTH(A1,0))</f>
        <v>31</v>
      </c>
      <c r="C1" s="3">
        <f>A1+B1-1</f>
        <v>43131</v>
      </c>
      <c r="D1" s="1" t="s">
        <v>15</v>
      </c>
      <c r="E1" s="4">
        <f>MATCH(D1,{"Montag";"Dienstag";"Mittwoch";"Donnerstag";"Freitag";"Samstag";"Sonntag"},0)</f>
        <v>5</v>
      </c>
      <c r="F1" s="6">
        <f>IF((C1-A1+1-(E1-WEEKDAY(A1,2))-IF(WEEKDAY(A1,2)&gt;E1,7,0))/7&lt;0,0,ROUNDUP((C1-A1+1-(E1-WEEKDAY(A1,2))-IF(WEEKDAY(A1,2)&gt;E1,7,0))/7,0))</f>
        <v>4</v>
      </c>
      <c r="G1" s="1" t="s">
        <v>16</v>
      </c>
      <c r="H1" s="1" t="s">
        <v>17</v>
      </c>
      <c r="I1" s="4">
        <f>MATCH(H1,{"Montag";"Dienstag";"Mittwoch";"Donnerstag";"Freitag";"Samstag";"Sonntag"},0)</f>
        <v>6</v>
      </c>
      <c r="J1" s="8">
        <f>IF((C1-A1+1-(I1-WEEKDAY(I1,2))-IF(WEEKDAY(A1,2)&gt;I1,7,0))/7&lt;0,0,ROUNDUP((C1-A1+1-(I1-WEEKDAY(A1,2))-IF(WEEKDAY(A1,2)&gt;I1,7,0))/7,0))</f>
        <v>4</v>
      </c>
      <c r="K1" s="1" t="s">
        <v>19</v>
      </c>
      <c r="L1" s="1" t="s">
        <v>18</v>
      </c>
      <c r="M1" s="4">
        <f>MATCH(L1,{"Montag";"Dienstag";"Mittwoch";"Donnerstag";"Freitag";"Samstag";"Sonntag"},0)</f>
        <v>7</v>
      </c>
      <c r="N1" s="6">
        <f>IF((C1-A1+1-(M1-WEEKDAY(A1,2))-IF(WEEKDAY(A1,2)&gt;M1,7,0))/7&lt;0,0,ROUNDUP((C1-A1+1-(M1-WEEKDAY(A1,2))-IF(WEEKDAY(A1,2)&gt;M1,7,0))/7,0))</f>
        <v>4</v>
      </c>
      <c r="O1" s="1" t="s">
        <v>20</v>
      </c>
      <c r="Q1" s="77"/>
      <c r="R1" s="78"/>
      <c r="S1" s="78"/>
      <c r="T1" s="78"/>
    </row>
    <row r="2" spans="1:20" x14ac:dyDescent="0.25">
      <c r="A2" s="3">
        <f>DATE(YEAR(A1),MONTH(A1)+1,DAY(A1))</f>
        <v>43132</v>
      </c>
      <c r="B2">
        <f t="shared" ref="B2:B12" si="0">DAY(EOMONTH(A2,0))</f>
        <v>28</v>
      </c>
      <c r="C2" s="3">
        <f t="shared" ref="C2:C12" si="1">A2+B2-1</f>
        <v>43159</v>
      </c>
      <c r="D2" s="1" t="s">
        <v>15</v>
      </c>
      <c r="E2" s="4">
        <f>MATCH(D2,{"Montag";"Dienstag";"Mittwoch";"Donnerstag";"Freitag";"Samstag";"Sonntag"},0)</f>
        <v>5</v>
      </c>
      <c r="F2" s="6">
        <f t="shared" ref="F2:F12" si="2">IF((C2-A2+1-(E2-WEEKDAY(A2,2))-IF(WEEKDAY(A2,2)&gt;E2,7,0))/7&lt;0,0,ROUNDUP((C2-A2+1-(E2-WEEKDAY(A2,2))-IF(WEEKDAY(A2,2)&gt;E2,7,0))/7,0))</f>
        <v>4</v>
      </c>
      <c r="G2" s="1" t="s">
        <v>16</v>
      </c>
      <c r="H2" s="1" t="s">
        <v>17</v>
      </c>
      <c r="I2" s="4">
        <f>MATCH(H2,{"Montag";"Dienstag";"Mittwoch";"Donnerstag";"Freitag";"Samstag";"Sonntag"},0)</f>
        <v>6</v>
      </c>
      <c r="J2" s="8">
        <f t="shared" ref="J2:J12" si="3">IF((C2-A2+1-(I2-WEEKDAY(I2,2))-IF(WEEKDAY(A2,2)&gt;I2,7,0))/7&lt;0,0,ROUNDUP((C2-A2+1-(I2-WEEKDAY(A2,2))-IF(WEEKDAY(A2,2)&gt;I2,7,0))/7,0))</f>
        <v>4</v>
      </c>
      <c r="K2" s="1" t="s">
        <v>19</v>
      </c>
      <c r="L2" s="1" t="s">
        <v>18</v>
      </c>
      <c r="M2" s="4">
        <f>MATCH(L2,{"Montag";"Dienstag";"Mittwoch";"Donnerstag";"Freitag";"Samstag";"Sonntag"},0)</f>
        <v>7</v>
      </c>
      <c r="N2" s="6">
        <f t="shared" ref="N2:N12" si="4">IF((C2-A2+1-(M2-WEEKDAY(A2,2))-IF(WEEKDAY(A2,2)&gt;M2,7,0))/7&lt;0,0,ROUNDUP((C2-A2+1-(M2-WEEKDAY(A2,2))-IF(WEEKDAY(A2,2)&gt;M2,7,0))/7,0))</f>
        <v>4</v>
      </c>
      <c r="O2" s="1" t="s">
        <v>20</v>
      </c>
      <c r="Q2" s="1"/>
      <c r="R2" s="3"/>
      <c r="S2" s="4"/>
      <c r="T2" s="3"/>
    </row>
    <row r="3" spans="1:20" x14ac:dyDescent="0.25">
      <c r="A3" s="3">
        <f>DATE(YEAR(A2),MONTH(A2)+1,DAY(A2))</f>
        <v>43160</v>
      </c>
      <c r="B3">
        <f t="shared" si="0"/>
        <v>31</v>
      </c>
      <c r="C3" s="3">
        <f t="shared" si="1"/>
        <v>43190</v>
      </c>
      <c r="D3" s="1" t="s">
        <v>15</v>
      </c>
      <c r="E3" s="4">
        <f>MATCH(D3,{"Montag";"Dienstag";"Mittwoch";"Donnerstag";"Freitag";"Samstag";"Sonntag"},0)</f>
        <v>5</v>
      </c>
      <c r="F3" s="6">
        <f t="shared" si="2"/>
        <v>5</v>
      </c>
      <c r="G3" s="1" t="s">
        <v>16</v>
      </c>
      <c r="H3" s="1" t="s">
        <v>17</v>
      </c>
      <c r="I3" s="4">
        <f>MATCH(H3,{"Montag";"Dienstag";"Mittwoch";"Donnerstag";"Freitag";"Samstag";"Sonntag"},0)</f>
        <v>6</v>
      </c>
      <c r="J3" s="8">
        <f t="shared" si="3"/>
        <v>5</v>
      </c>
      <c r="K3" s="1" t="s">
        <v>19</v>
      </c>
      <c r="L3" s="1" t="s">
        <v>18</v>
      </c>
      <c r="M3" s="4">
        <f>MATCH(L3,{"Montag";"Dienstag";"Mittwoch";"Donnerstag";"Freitag";"Samstag";"Sonntag"},0)</f>
        <v>7</v>
      </c>
      <c r="N3" s="6">
        <f t="shared" si="4"/>
        <v>4</v>
      </c>
      <c r="O3" s="1" t="s">
        <v>20</v>
      </c>
      <c r="Q3" s="1"/>
      <c r="R3" s="3"/>
      <c r="S3" s="4"/>
    </row>
    <row r="4" spans="1:20" x14ac:dyDescent="0.25">
      <c r="A4" s="3">
        <f t="shared" ref="A4:A12" si="5">DATE(YEAR(A3),MONTH(A3)+1,DAY(A3))</f>
        <v>43191</v>
      </c>
      <c r="B4">
        <f t="shared" si="0"/>
        <v>30</v>
      </c>
      <c r="C4" s="3">
        <f t="shared" si="1"/>
        <v>43220</v>
      </c>
      <c r="D4" s="1" t="s">
        <v>15</v>
      </c>
      <c r="E4" s="4">
        <f>MATCH(D4,{"Montag";"Dienstag";"Mittwoch";"Donnerstag";"Freitag";"Samstag";"Sonntag"},0)</f>
        <v>5</v>
      </c>
      <c r="F4" s="6">
        <f t="shared" si="2"/>
        <v>4</v>
      </c>
      <c r="G4" s="1" t="s">
        <v>16</v>
      </c>
      <c r="H4" s="1" t="s">
        <v>17</v>
      </c>
      <c r="I4" s="4">
        <f>MATCH(H4,{"Montag";"Dienstag";"Mittwoch";"Donnerstag";"Freitag";"Samstag";"Sonntag"},0)</f>
        <v>6</v>
      </c>
      <c r="J4" s="8">
        <f t="shared" si="3"/>
        <v>4</v>
      </c>
      <c r="K4" s="1" t="s">
        <v>19</v>
      </c>
      <c r="L4" s="1" t="s">
        <v>18</v>
      </c>
      <c r="M4" s="4">
        <f>MATCH(L4,{"Montag";"Dienstag";"Mittwoch";"Donnerstag";"Freitag";"Samstag";"Sonntag"},0)</f>
        <v>7</v>
      </c>
      <c r="N4" s="6">
        <f t="shared" si="4"/>
        <v>5</v>
      </c>
      <c r="O4" s="1" t="s">
        <v>20</v>
      </c>
      <c r="Q4" s="1"/>
      <c r="R4" s="3"/>
      <c r="S4" s="4"/>
    </row>
    <row r="5" spans="1:20" x14ac:dyDescent="0.25">
      <c r="A5" s="3">
        <f t="shared" si="5"/>
        <v>43221</v>
      </c>
      <c r="B5">
        <f t="shared" si="0"/>
        <v>31</v>
      </c>
      <c r="C5" s="3">
        <f t="shared" si="1"/>
        <v>43251</v>
      </c>
      <c r="D5" s="1" t="s">
        <v>15</v>
      </c>
      <c r="E5" s="4">
        <f>MATCH(D5,{"Montag";"Dienstag";"Mittwoch";"Donnerstag";"Freitag";"Samstag";"Sonntag"},0)</f>
        <v>5</v>
      </c>
      <c r="F5" s="6">
        <f t="shared" si="2"/>
        <v>4</v>
      </c>
      <c r="G5" s="1" t="s">
        <v>16</v>
      </c>
      <c r="H5" s="1" t="s">
        <v>17</v>
      </c>
      <c r="I5" s="4">
        <f>MATCH(H5,{"Montag";"Dienstag";"Mittwoch";"Donnerstag";"Freitag";"Samstag";"Sonntag"},0)</f>
        <v>6</v>
      </c>
      <c r="J5" s="8">
        <f t="shared" si="3"/>
        <v>4</v>
      </c>
      <c r="K5" s="1" t="s">
        <v>19</v>
      </c>
      <c r="L5" s="1" t="s">
        <v>18</v>
      </c>
      <c r="M5" s="4">
        <f>MATCH(L5,{"Montag";"Dienstag";"Mittwoch";"Donnerstag";"Freitag";"Samstag";"Sonntag"},0)</f>
        <v>7</v>
      </c>
      <c r="N5" s="6">
        <f t="shared" si="4"/>
        <v>4</v>
      </c>
      <c r="O5" s="1" t="s">
        <v>20</v>
      </c>
      <c r="Q5" s="1"/>
      <c r="R5" s="3"/>
      <c r="S5" s="4"/>
    </row>
    <row r="6" spans="1:20" x14ac:dyDescent="0.25">
      <c r="A6" s="3">
        <f t="shared" si="5"/>
        <v>43252</v>
      </c>
      <c r="B6">
        <f t="shared" si="0"/>
        <v>30</v>
      </c>
      <c r="C6" s="3">
        <f t="shared" si="1"/>
        <v>43281</v>
      </c>
      <c r="D6" s="1" t="s">
        <v>15</v>
      </c>
      <c r="E6" s="4">
        <f>MATCH(D6,{"Montag";"Dienstag";"Mittwoch";"Donnerstag";"Freitag";"Samstag";"Sonntag"},0)</f>
        <v>5</v>
      </c>
      <c r="F6" s="6">
        <f t="shared" si="2"/>
        <v>5</v>
      </c>
      <c r="G6" s="1" t="s">
        <v>16</v>
      </c>
      <c r="H6" s="1" t="s">
        <v>17</v>
      </c>
      <c r="I6" s="4">
        <f>MATCH(H6,{"Montag";"Dienstag";"Mittwoch";"Donnerstag";"Freitag";"Samstag";"Sonntag"},0)</f>
        <v>6</v>
      </c>
      <c r="J6" s="8">
        <f t="shared" si="3"/>
        <v>5</v>
      </c>
      <c r="K6" s="1" t="s">
        <v>19</v>
      </c>
      <c r="L6" s="1" t="s">
        <v>18</v>
      </c>
      <c r="M6" s="4">
        <f>MATCH(L6,{"Montag";"Dienstag";"Mittwoch";"Donnerstag";"Freitag";"Samstag";"Sonntag"},0)</f>
        <v>7</v>
      </c>
      <c r="N6" s="6">
        <f t="shared" si="4"/>
        <v>4</v>
      </c>
      <c r="O6" s="1" t="s">
        <v>20</v>
      </c>
      <c r="Q6" s="1"/>
      <c r="R6" s="3"/>
      <c r="S6" s="4"/>
    </row>
    <row r="7" spans="1:20" x14ac:dyDescent="0.25">
      <c r="A7" s="3">
        <f t="shared" si="5"/>
        <v>43282</v>
      </c>
      <c r="B7">
        <f t="shared" si="0"/>
        <v>31</v>
      </c>
      <c r="C7" s="3">
        <f t="shared" si="1"/>
        <v>43312</v>
      </c>
      <c r="D7" s="1" t="s">
        <v>15</v>
      </c>
      <c r="E7" s="4">
        <f>MATCH(D7,{"Montag";"Dienstag";"Mittwoch";"Donnerstag";"Freitag";"Samstag";"Sonntag"},0)</f>
        <v>5</v>
      </c>
      <c r="F7" s="6">
        <f t="shared" si="2"/>
        <v>4</v>
      </c>
      <c r="G7" s="1" t="s">
        <v>16</v>
      </c>
      <c r="H7" s="1" t="s">
        <v>17</v>
      </c>
      <c r="I7" s="4">
        <f>MATCH(H7,{"Montag";"Dienstag";"Mittwoch";"Donnerstag";"Freitag";"Samstag";"Sonntag"},0)</f>
        <v>6</v>
      </c>
      <c r="J7" s="8">
        <f t="shared" si="3"/>
        <v>4</v>
      </c>
      <c r="K7" s="1" t="s">
        <v>19</v>
      </c>
      <c r="L7" s="1" t="s">
        <v>18</v>
      </c>
      <c r="M7" s="4">
        <f>MATCH(L7,{"Montag";"Dienstag";"Mittwoch";"Donnerstag";"Freitag";"Samstag";"Sonntag"},0)</f>
        <v>7</v>
      </c>
      <c r="N7" s="6">
        <f t="shared" si="4"/>
        <v>5</v>
      </c>
      <c r="O7" s="1" t="s">
        <v>20</v>
      </c>
      <c r="Q7" s="1"/>
      <c r="R7" s="3"/>
      <c r="S7" s="4"/>
    </row>
    <row r="8" spans="1:20" x14ac:dyDescent="0.25">
      <c r="A8" s="3">
        <f t="shared" si="5"/>
        <v>43313</v>
      </c>
      <c r="B8">
        <f t="shared" si="0"/>
        <v>31</v>
      </c>
      <c r="C8" s="3">
        <f t="shared" si="1"/>
        <v>43343</v>
      </c>
      <c r="D8" s="1" t="s">
        <v>15</v>
      </c>
      <c r="E8" s="4">
        <f>MATCH(D8,{"Montag";"Dienstag";"Mittwoch";"Donnerstag";"Freitag";"Samstag";"Sonntag"},0)</f>
        <v>5</v>
      </c>
      <c r="F8" s="6">
        <f t="shared" si="2"/>
        <v>5</v>
      </c>
      <c r="G8" s="1" t="s">
        <v>16</v>
      </c>
      <c r="H8" s="1" t="s">
        <v>17</v>
      </c>
      <c r="I8" s="4">
        <f>MATCH(H8,{"Montag";"Dienstag";"Mittwoch";"Donnerstag";"Freitag";"Samstag";"Sonntag"},0)</f>
        <v>6</v>
      </c>
      <c r="J8" s="8">
        <f t="shared" si="3"/>
        <v>4</v>
      </c>
      <c r="K8" s="1" t="s">
        <v>19</v>
      </c>
      <c r="L8" s="1" t="s">
        <v>18</v>
      </c>
      <c r="M8" s="4">
        <f>MATCH(L8,{"Montag";"Dienstag";"Mittwoch";"Donnerstag";"Freitag";"Samstag";"Sonntag"},0)</f>
        <v>7</v>
      </c>
      <c r="N8" s="6">
        <f t="shared" si="4"/>
        <v>4</v>
      </c>
      <c r="O8" s="1" t="s">
        <v>20</v>
      </c>
      <c r="Q8" s="1"/>
      <c r="R8" s="3"/>
      <c r="S8" s="4"/>
    </row>
    <row r="9" spans="1:20" x14ac:dyDescent="0.25">
      <c r="A9" s="3">
        <f t="shared" si="5"/>
        <v>43344</v>
      </c>
      <c r="B9">
        <f t="shared" si="0"/>
        <v>30</v>
      </c>
      <c r="C9" s="3">
        <f t="shared" si="1"/>
        <v>43373</v>
      </c>
      <c r="D9" s="1" t="s">
        <v>15</v>
      </c>
      <c r="E9" s="4">
        <f>MATCH(D9,{"Montag";"Dienstag";"Mittwoch";"Donnerstag";"Freitag";"Samstag";"Sonntag"},0)</f>
        <v>5</v>
      </c>
      <c r="F9" s="6">
        <f t="shared" si="2"/>
        <v>4</v>
      </c>
      <c r="G9" s="1" t="s">
        <v>16</v>
      </c>
      <c r="H9" s="1" t="s">
        <v>17</v>
      </c>
      <c r="I9" s="4">
        <f>MATCH(H9,{"Montag";"Dienstag";"Mittwoch";"Donnerstag";"Freitag";"Samstag";"Sonntag"},0)</f>
        <v>6</v>
      </c>
      <c r="J9" s="8">
        <f t="shared" si="3"/>
        <v>5</v>
      </c>
      <c r="K9" s="1" t="s">
        <v>19</v>
      </c>
      <c r="L9" s="1" t="s">
        <v>18</v>
      </c>
      <c r="M9" s="4">
        <f>MATCH(L9,{"Montag";"Dienstag";"Mittwoch";"Donnerstag";"Freitag";"Samstag";"Sonntag"},0)</f>
        <v>7</v>
      </c>
      <c r="N9" s="6">
        <f t="shared" si="4"/>
        <v>5</v>
      </c>
      <c r="O9" s="1" t="s">
        <v>20</v>
      </c>
    </row>
    <row r="10" spans="1:20" x14ac:dyDescent="0.25">
      <c r="A10" s="3">
        <f t="shared" si="5"/>
        <v>43374</v>
      </c>
      <c r="B10">
        <f t="shared" si="0"/>
        <v>31</v>
      </c>
      <c r="C10" s="3">
        <f t="shared" si="1"/>
        <v>43404</v>
      </c>
      <c r="D10" s="1" t="s">
        <v>15</v>
      </c>
      <c r="E10" s="4">
        <f>MATCH(D10,{"Montag";"Dienstag";"Mittwoch";"Donnerstag";"Freitag";"Samstag";"Sonntag"},0)</f>
        <v>5</v>
      </c>
      <c r="F10" s="6">
        <f t="shared" si="2"/>
        <v>4</v>
      </c>
      <c r="G10" s="1" t="s">
        <v>16</v>
      </c>
      <c r="H10" s="1" t="s">
        <v>17</v>
      </c>
      <c r="I10" s="4">
        <f>MATCH(H10,{"Montag";"Dienstag";"Mittwoch";"Donnerstag";"Freitag";"Samstag";"Sonntag"},0)</f>
        <v>6</v>
      </c>
      <c r="J10" s="8">
        <f t="shared" si="3"/>
        <v>4</v>
      </c>
      <c r="K10" s="1" t="s">
        <v>19</v>
      </c>
      <c r="L10" s="1" t="s">
        <v>18</v>
      </c>
      <c r="M10" s="4">
        <f>MATCH(L10,{"Montag";"Dienstag";"Mittwoch";"Donnerstag";"Freitag";"Samstag";"Sonntag"},0)</f>
        <v>7</v>
      </c>
      <c r="N10" s="6">
        <f t="shared" si="4"/>
        <v>4</v>
      </c>
      <c r="O10" s="1" t="s">
        <v>20</v>
      </c>
    </row>
    <row r="11" spans="1:20" x14ac:dyDescent="0.25">
      <c r="A11" s="3">
        <f t="shared" si="5"/>
        <v>43405</v>
      </c>
      <c r="B11">
        <f t="shared" si="0"/>
        <v>30</v>
      </c>
      <c r="C11" s="3">
        <f t="shared" si="1"/>
        <v>43434</v>
      </c>
      <c r="D11" s="1" t="s">
        <v>15</v>
      </c>
      <c r="E11" s="4">
        <f>MATCH(D11,{"Montag";"Dienstag";"Mittwoch";"Donnerstag";"Freitag";"Samstag";"Sonntag"},0)</f>
        <v>5</v>
      </c>
      <c r="F11" s="6">
        <f t="shared" si="2"/>
        <v>5</v>
      </c>
      <c r="G11" s="1" t="s">
        <v>16</v>
      </c>
      <c r="H11" s="1" t="s">
        <v>17</v>
      </c>
      <c r="I11" s="4">
        <f>MATCH(H11,{"Montag";"Dienstag";"Mittwoch";"Donnerstag";"Freitag";"Samstag";"Sonntag"},0)</f>
        <v>6</v>
      </c>
      <c r="J11" s="8">
        <f t="shared" si="3"/>
        <v>4</v>
      </c>
      <c r="K11" s="1" t="s">
        <v>19</v>
      </c>
      <c r="L11" s="1" t="s">
        <v>18</v>
      </c>
      <c r="M11" s="4">
        <f>MATCH(L11,{"Montag";"Dienstag";"Mittwoch";"Donnerstag";"Freitag";"Samstag";"Sonntag"},0)</f>
        <v>7</v>
      </c>
      <c r="N11" s="6">
        <f t="shared" si="4"/>
        <v>4</v>
      </c>
      <c r="O11" s="1" t="s">
        <v>20</v>
      </c>
    </row>
    <row r="12" spans="1:20" x14ac:dyDescent="0.25">
      <c r="A12" s="3">
        <f t="shared" si="5"/>
        <v>43435</v>
      </c>
      <c r="B12">
        <f t="shared" si="0"/>
        <v>31</v>
      </c>
      <c r="C12" s="3">
        <f t="shared" si="1"/>
        <v>43465</v>
      </c>
      <c r="D12" s="1" t="s">
        <v>15</v>
      </c>
      <c r="E12" s="4">
        <f>MATCH(D12,{"Montag";"Dienstag";"Mittwoch";"Donnerstag";"Freitag";"Samstag";"Sonntag"},0)</f>
        <v>5</v>
      </c>
      <c r="F12" s="6">
        <f t="shared" si="2"/>
        <v>4</v>
      </c>
      <c r="G12" s="1" t="s">
        <v>16</v>
      </c>
      <c r="H12" s="1" t="s">
        <v>17</v>
      </c>
      <c r="I12" s="4">
        <f>MATCH(H12,{"Montag";"Dienstag";"Mittwoch";"Donnerstag";"Freitag";"Samstag";"Sonntag"},0)</f>
        <v>6</v>
      </c>
      <c r="J12" s="8">
        <f t="shared" si="3"/>
        <v>5</v>
      </c>
      <c r="K12" s="1" t="s">
        <v>19</v>
      </c>
      <c r="L12" s="1" t="s">
        <v>18</v>
      </c>
      <c r="M12" s="4">
        <f>MATCH(L12,{"Montag";"Dienstag";"Mittwoch";"Donnerstag";"Freitag";"Samstag";"Sonntag"},0)</f>
        <v>7</v>
      </c>
      <c r="N12" s="6">
        <f t="shared" si="4"/>
        <v>5</v>
      </c>
      <c r="O12" s="1" t="s">
        <v>20</v>
      </c>
    </row>
    <row r="13" spans="1:20" ht="15.75" thickBot="1" x14ac:dyDescent="0.3">
      <c r="A13" s="3"/>
    </row>
    <row r="14" spans="1:20" x14ac:dyDescent="0.25">
      <c r="A14" s="33">
        <f>Jahresarbeitszeit!J2</f>
        <v>2018</v>
      </c>
      <c r="C14" s="26"/>
      <c r="D14" s="79" t="s">
        <v>39</v>
      </c>
      <c r="E14" s="80"/>
      <c r="F14" s="38"/>
      <c r="G14" s="27" t="s">
        <v>21</v>
      </c>
    </row>
    <row r="15" spans="1:20" x14ac:dyDescent="0.25">
      <c r="A15" s="34">
        <v>1</v>
      </c>
      <c r="C15" s="28">
        <f>DATE(YEAR(A1),MONTH(A1)+11,DAY(A1)+23)</f>
        <v>43458</v>
      </c>
      <c r="D15" s="29">
        <f>WEEKDAY(C15)</f>
        <v>2</v>
      </c>
      <c r="E15" s="4" t="str">
        <f>IF(WEEKDAY(C15,2)&gt;5,"0","8")</f>
        <v>8</v>
      </c>
      <c r="F15" s="29">
        <f>IF(E15="8",8,0)</f>
        <v>8</v>
      </c>
      <c r="G15" s="30">
        <f>IF(F15=8,1,0)</f>
        <v>1</v>
      </c>
    </row>
    <row r="16" spans="1:20" ht="15.75" thickBot="1" x14ac:dyDescent="0.3">
      <c r="A16" s="34">
        <v>1</v>
      </c>
      <c r="C16" s="28">
        <f>DATE(YEAR(A1),MONTH(A1)+11,DAY(A1)+30)</f>
        <v>43465</v>
      </c>
      <c r="D16" s="29">
        <f>WEEKDAY(C16)</f>
        <v>2</v>
      </c>
      <c r="E16" s="4" t="str">
        <f>IF(WEEKDAY(C16,2)&gt;5,"0","8")</f>
        <v>8</v>
      </c>
      <c r="F16" s="29">
        <f>IF(E16="8",8,0)</f>
        <v>8</v>
      </c>
      <c r="G16" s="30">
        <f>IF(F16=8,1,0)</f>
        <v>1</v>
      </c>
    </row>
    <row r="17" spans="1:10" ht="15.75" thickBot="1" x14ac:dyDescent="0.3">
      <c r="A17" s="35">
        <f>DATE(A14,A15,A16)</f>
        <v>43101</v>
      </c>
      <c r="C17" s="31"/>
      <c r="D17" s="32"/>
      <c r="E17" s="32"/>
      <c r="F17" s="39">
        <f>SUM(F15:F16)</f>
        <v>16</v>
      </c>
      <c r="G17" s="40">
        <f>SUM(G15:G16)</f>
        <v>2</v>
      </c>
    </row>
    <row r="18" spans="1:10" ht="15.75" thickBot="1" x14ac:dyDescent="0.3">
      <c r="A18" s="36">
        <f>DATE(YEAR(A1),MONTH(A1)+1,DAY(A1))</f>
        <v>43132</v>
      </c>
    </row>
    <row r="19" spans="1:10" x14ac:dyDescent="0.25">
      <c r="J19" s="37"/>
    </row>
    <row r="20" spans="1:10" x14ac:dyDescent="0.25">
      <c r="J20" s="37"/>
    </row>
    <row r="21" spans="1:10" x14ac:dyDescent="0.25">
      <c r="J21" s="37"/>
    </row>
    <row r="22" spans="1:10" x14ac:dyDescent="0.25">
      <c r="J22" s="37"/>
    </row>
    <row r="23" spans="1:10" x14ac:dyDescent="0.25">
      <c r="J23" s="37"/>
    </row>
    <row r="24" spans="1:10" x14ac:dyDescent="0.25">
      <c r="J24" s="37"/>
    </row>
    <row r="25" spans="1:10" x14ac:dyDescent="0.25">
      <c r="A25" s="3"/>
      <c r="J25" s="37"/>
    </row>
    <row r="33" spans="1:13" x14ac:dyDescent="0.25">
      <c r="A33" s="75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</row>
    <row r="34" spans="1:13" x14ac:dyDescent="0.25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</row>
    <row r="35" spans="1:13" x14ac:dyDescent="0.25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</row>
    <row r="36" spans="1:13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</row>
  </sheetData>
  <sheetProtection algorithmName="SHA-512" hashValue="fNNqaEQiIlyUh7qimCWLg+5LCZezPbXALdV/3MqQIL6jx0e6WtODquL42W6XmJhAVpLY1KYlVIWN1L43++ckUg==" saltValue="+syX9QHteoFHWUvPvssejw==" spinCount="100000" sheet="1" objects="1" scenarios="1" selectLockedCells="1" selectUnlockedCells="1"/>
  <mergeCells count="3">
    <mergeCell ref="A33:M36"/>
    <mergeCell ref="Q1:T1"/>
    <mergeCell ref="D14:E1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Jahresarbeitszeit</vt:lpstr>
      <vt:lpstr>Tage-Jahr</vt:lpstr>
      <vt:lpstr>Freitage-Tage</vt:lpstr>
      <vt:lpstr>Jahresarbeitszeit!Druckbereich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2017-11-14T11:43:48Z</dcterms:modified>
</cp:coreProperties>
</file>