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filterPrivacy="1" defaultThemeVersion="124226"/>
  <bookViews>
    <workbookView xWindow="240" yWindow="105" windowWidth="14805" windowHeight="8010"/>
  </bookViews>
  <sheets>
    <sheet name="Kalendarium" sheetId="1" r:id="rId1"/>
    <sheet name="Berechnungen" sheetId="2" state="hidden" r:id="rId2"/>
    <sheet name="Feiertage" sheetId="3" state="hidden" r:id="rId3"/>
  </sheets>
  <definedNames>
    <definedName name="Aktuelles_Jahr">Feiertage!$B$2</definedName>
    <definedName name="_xlnm.Print_Area" localSheetId="0">Kalendarium!$A$1:$H$46</definedName>
    <definedName name="Ostersonntag">Feiertage!$B$8</definedName>
    <definedName name="Print_Area" localSheetId="0">Kalendarium!$A$1:$H$46</definedName>
  </definedNames>
  <calcPr calcId="162913"/>
</workbook>
</file>

<file path=xl/calcChain.xml><?xml version="1.0" encoding="utf-8"?>
<calcChain xmlns="http://schemas.openxmlformats.org/spreadsheetml/2006/main">
  <c r="J7" i="1" l="1"/>
  <c r="K6" i="1"/>
  <c r="J10" i="1" l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9" i="1"/>
  <c r="J8" i="1"/>
  <c r="K39" i="1" l="1"/>
  <c r="I39" i="1"/>
  <c r="A5" i="1" l="1"/>
  <c r="E3" i="1"/>
  <c r="B2" i="3" l="1"/>
  <c r="M16" i="1" s="1"/>
  <c r="C29" i="3"/>
  <c r="M9" i="1" l="1"/>
  <c r="B8" i="3"/>
  <c r="B11" i="3" s="1"/>
  <c r="D11" i="3" s="1"/>
  <c r="M17" i="1"/>
  <c r="B17" i="3"/>
  <c r="D17" i="3" s="1"/>
  <c r="B10" i="3"/>
  <c r="D10" i="3" s="1"/>
  <c r="B18" i="3"/>
  <c r="D18" i="3" s="1"/>
  <c r="B3" i="3"/>
  <c r="D3" i="3" s="1"/>
  <c r="M18" i="1"/>
  <c r="B15" i="3"/>
  <c r="D15" i="3" s="1"/>
  <c r="B26" i="3"/>
  <c r="B25" i="3" s="1"/>
  <c r="D25" i="3" s="1"/>
  <c r="M7" i="1"/>
  <c r="M11" i="1"/>
  <c r="M19" i="1"/>
  <c r="B4" i="3"/>
  <c r="D4" i="3" s="1"/>
  <c r="B16" i="3"/>
  <c r="D16" i="3" s="1"/>
  <c r="B27" i="3"/>
  <c r="D27" i="3" s="1"/>
  <c r="B23" i="3" l="1"/>
  <c r="D23" i="3" s="1"/>
  <c r="B7" i="3"/>
  <c r="D7" i="3" s="1"/>
  <c r="B13" i="3"/>
  <c r="D13" i="3" s="1"/>
  <c r="B24" i="3"/>
  <c r="D24" i="3" s="1"/>
  <c r="B22" i="3"/>
  <c r="D22" i="3" s="1"/>
  <c r="M13" i="1"/>
  <c r="M10" i="1"/>
  <c r="B6" i="3"/>
  <c r="D6" i="3" s="1"/>
  <c r="B5" i="3"/>
  <c r="D5" i="3" s="1"/>
  <c r="M12" i="1"/>
  <c r="B21" i="3"/>
  <c r="D21" i="3" s="1"/>
  <c r="B12" i="3"/>
  <c r="D12" i="3" s="1"/>
  <c r="B20" i="3"/>
  <c r="D20" i="3" s="1"/>
  <c r="M8" i="1"/>
  <c r="B14" i="3"/>
  <c r="D14" i="3" s="1"/>
  <c r="B9" i="3"/>
  <c r="D9" i="3" s="1"/>
  <c r="B19" i="3"/>
  <c r="D19" i="3" s="1"/>
  <c r="D8" i="3"/>
  <c r="M15" i="1"/>
  <c r="M14" i="1"/>
  <c r="D26" i="3"/>
  <c r="C17" i="2" l="1"/>
  <c r="A16" i="2"/>
  <c r="A19" i="2" s="1"/>
  <c r="A3" i="2" s="1"/>
  <c r="A4" i="2" s="1"/>
  <c r="E3" i="2" l="1"/>
  <c r="I3" i="2"/>
  <c r="C19" i="2" s="1"/>
  <c r="C20" i="2" s="1"/>
  <c r="A2" i="1" s="1"/>
  <c r="A5" i="2"/>
  <c r="B4" i="2"/>
  <c r="C4" i="2" s="1"/>
  <c r="B3" i="2"/>
  <c r="C3" i="2" s="1"/>
  <c r="F3" i="2" l="1"/>
  <c r="J3" i="2"/>
  <c r="B6" i="1" s="1"/>
  <c r="I4" i="2"/>
  <c r="F5" i="2"/>
  <c r="F4" i="2"/>
  <c r="B5" i="2"/>
  <c r="C5" i="2" s="1"/>
  <c r="A6" i="2"/>
  <c r="F6" i="2" s="1"/>
  <c r="A20" i="2"/>
  <c r="I5" i="2" l="1"/>
  <c r="J4" i="2"/>
  <c r="B7" i="1" s="1"/>
  <c r="B6" i="2"/>
  <c r="C6" i="2" s="1"/>
  <c r="A7" i="2"/>
  <c r="I6" i="2" l="1"/>
  <c r="J5" i="2"/>
  <c r="B8" i="1" s="1"/>
  <c r="A8" i="2"/>
  <c r="F8" i="2" s="1"/>
  <c r="B7" i="2"/>
  <c r="C7" i="2" s="1"/>
  <c r="I7" i="2" l="1"/>
  <c r="J6" i="2"/>
  <c r="B9" i="1" s="1"/>
  <c r="F7" i="2"/>
  <c r="B8" i="2"/>
  <c r="C8" i="2" s="1"/>
  <c r="A9" i="2"/>
  <c r="F9" i="2" s="1"/>
  <c r="I8" i="2" l="1"/>
  <c r="J7" i="2"/>
  <c r="B10" i="1" s="1"/>
  <c r="B9" i="2"/>
  <c r="C9" i="2" s="1"/>
  <c r="A10" i="2"/>
  <c r="F10" i="2" s="1"/>
  <c r="I9" i="2" l="1"/>
  <c r="J8" i="2"/>
  <c r="B11" i="1" s="1"/>
  <c r="B10" i="2"/>
  <c r="C10" i="2" s="1"/>
  <c r="A11" i="2"/>
  <c r="F11" i="2" s="1"/>
  <c r="I10" i="2" l="1"/>
  <c r="J9" i="2"/>
  <c r="B12" i="1" s="1"/>
  <c r="A12" i="2"/>
  <c r="F12" i="2" s="1"/>
  <c r="B11" i="2"/>
  <c r="C11" i="2" s="1"/>
  <c r="I11" i="2" l="1"/>
  <c r="J10" i="2"/>
  <c r="B13" i="1" s="1"/>
  <c r="A13" i="2"/>
  <c r="B12" i="2"/>
  <c r="C12" i="2" s="1"/>
  <c r="F13" i="2" l="1"/>
  <c r="I12" i="2"/>
  <c r="J11" i="2"/>
  <c r="B14" i="1" s="1"/>
  <c r="B13" i="2"/>
  <c r="C13" i="2" s="1"/>
  <c r="A14" i="2"/>
  <c r="I13" i="2" l="1"/>
  <c r="J12" i="2"/>
  <c r="B15" i="1" s="1"/>
  <c r="B14" i="2"/>
  <c r="C14" i="2" s="1"/>
  <c r="F14" i="2" l="1"/>
  <c r="G3" i="2" s="1"/>
  <c r="H3" i="2" s="1"/>
  <c r="A6" i="1" s="1"/>
  <c r="I14" i="2"/>
  <c r="J13" i="2"/>
  <c r="B16" i="1" s="1"/>
  <c r="H4" i="2" l="1"/>
  <c r="A7" i="1" s="1"/>
  <c r="I15" i="2"/>
  <c r="J14" i="2"/>
  <c r="B17" i="1" s="1"/>
  <c r="H5" i="2" l="1"/>
  <c r="A8" i="1" s="1"/>
  <c r="I16" i="2"/>
  <c r="J15" i="2"/>
  <c r="B18" i="1" s="1"/>
  <c r="H6" i="2" l="1"/>
  <c r="A9" i="1" s="1"/>
  <c r="I17" i="2"/>
  <c r="J16" i="2"/>
  <c r="B19" i="1" s="1"/>
  <c r="H7" i="2" l="1"/>
  <c r="A10" i="1" s="1"/>
  <c r="I18" i="2"/>
  <c r="J17" i="2"/>
  <c r="B20" i="1" s="1"/>
  <c r="H8" i="2" l="1"/>
  <c r="A11" i="1" s="1"/>
  <c r="I19" i="2"/>
  <c r="J18" i="2"/>
  <c r="B21" i="1" s="1"/>
  <c r="H9" i="2" l="1"/>
  <c r="A12" i="1" s="1"/>
  <c r="I20" i="2"/>
  <c r="J19" i="2"/>
  <c r="B22" i="1" s="1"/>
  <c r="H10" i="2" l="1"/>
  <c r="A13" i="1" s="1"/>
  <c r="I21" i="2"/>
  <c r="J20" i="2"/>
  <c r="B23" i="1" s="1"/>
  <c r="H11" i="2" l="1"/>
  <c r="A14" i="1" s="1"/>
  <c r="I22" i="2"/>
  <c r="J21" i="2"/>
  <c r="B24" i="1" s="1"/>
  <c r="H12" i="2" l="1"/>
  <c r="A15" i="1" s="1"/>
  <c r="I23" i="2"/>
  <c r="J22" i="2"/>
  <c r="B25" i="1" s="1"/>
  <c r="H13" i="2" l="1"/>
  <c r="H14" i="2" s="1"/>
  <c r="A17" i="1" s="1"/>
  <c r="I24" i="2"/>
  <c r="J23" i="2"/>
  <c r="B26" i="1" s="1"/>
  <c r="H15" i="2" l="1"/>
  <c r="A18" i="1" s="1"/>
  <c r="A16" i="1"/>
  <c r="I25" i="2"/>
  <c r="J24" i="2"/>
  <c r="B27" i="1" s="1"/>
  <c r="H16" i="2" l="1"/>
  <c r="H17" i="2" s="1"/>
  <c r="I26" i="2"/>
  <c r="J25" i="2"/>
  <c r="B28" i="1" s="1"/>
  <c r="A19" i="1" l="1"/>
  <c r="I27" i="2"/>
  <c r="J26" i="2"/>
  <c r="B29" i="1" s="1"/>
  <c r="H18" i="2"/>
  <c r="A20" i="1"/>
  <c r="I28" i="2" l="1"/>
  <c r="J27" i="2"/>
  <c r="B30" i="1" s="1"/>
  <c r="H19" i="2"/>
  <c r="A21" i="1"/>
  <c r="I29" i="2" l="1"/>
  <c r="J28" i="2"/>
  <c r="B31" i="1" s="1"/>
  <c r="H20" i="2"/>
  <c r="A22" i="1"/>
  <c r="I30" i="2" l="1"/>
  <c r="J30" i="2" s="1"/>
  <c r="B33" i="1" s="1"/>
  <c r="J29" i="2"/>
  <c r="B32" i="1" s="1"/>
  <c r="H21" i="2"/>
  <c r="A23" i="1"/>
  <c r="H22" i="2" l="1"/>
  <c r="A24" i="1"/>
  <c r="H23" i="2" l="1"/>
  <c r="A25" i="1"/>
  <c r="H24" i="2" l="1"/>
  <c r="A26" i="1"/>
  <c r="H25" i="2" l="1"/>
  <c r="A27" i="1"/>
  <c r="H26" i="2" l="1"/>
  <c r="A28" i="1"/>
  <c r="H27" i="2" l="1"/>
  <c r="A29" i="1"/>
  <c r="H28" i="2" l="1"/>
  <c r="A30" i="1"/>
  <c r="H29" i="2" l="1"/>
  <c r="A31" i="1"/>
  <c r="H30" i="2" l="1"/>
  <c r="H31" i="2" s="1"/>
  <c r="I31" i="2" s="1"/>
  <c r="J31" i="2" s="1"/>
  <c r="B34" i="1" s="1"/>
  <c r="A32" i="1"/>
  <c r="A33" i="1" l="1"/>
  <c r="A34" i="1" l="1"/>
  <c r="H32" i="2"/>
  <c r="I32" i="2" s="1"/>
  <c r="J32" i="2" s="1"/>
  <c r="B35" i="1" s="1"/>
  <c r="A35" i="1" l="1"/>
  <c r="H33" i="2"/>
  <c r="I33" i="2" s="1"/>
  <c r="J33" i="2" s="1"/>
  <c r="B36" i="1" s="1"/>
  <c r="A36" i="1" l="1"/>
  <c r="J6" i="1"/>
  <c r="J39" i="1" s="1"/>
</calcChain>
</file>

<file path=xl/sharedStrings.xml><?xml version="1.0" encoding="utf-8"?>
<sst xmlns="http://schemas.openxmlformats.org/spreadsheetml/2006/main" count="69" uniqueCount="55">
  <si>
    <t>Mitarbeiter-Kalendarium</t>
  </si>
  <si>
    <t>Pers. Nr.</t>
  </si>
  <si>
    <t>Baustelle</t>
  </si>
  <si>
    <t>Kolone</t>
  </si>
  <si>
    <r>
      <t>U</t>
    </r>
    <r>
      <rPr>
        <sz val="11"/>
        <color theme="1"/>
        <rFont val="Calibri"/>
        <family val="2"/>
        <scheme val="minor"/>
      </rPr>
      <t xml:space="preserve">rlaub
</t>
    </r>
    <r>
      <rPr>
        <b/>
        <sz val="12"/>
        <rFont val="Arial"/>
        <family val="2"/>
      </rPr>
      <t>F</t>
    </r>
    <r>
      <rPr>
        <sz val="11"/>
        <color theme="1"/>
        <rFont val="Calibri"/>
        <family val="2"/>
        <scheme val="minor"/>
      </rPr>
      <t xml:space="preserve">reischicht
</t>
    </r>
    <r>
      <rPr>
        <b/>
        <sz val="12"/>
        <rFont val="Arial"/>
        <family val="2"/>
      </rPr>
      <t>B</t>
    </r>
    <r>
      <rPr>
        <sz val="11"/>
        <color theme="1"/>
        <rFont val="Calibri"/>
        <family val="2"/>
        <scheme val="minor"/>
      </rPr>
      <t xml:space="preserve">ereitschaft
</t>
    </r>
    <r>
      <rPr>
        <b/>
        <sz val="12"/>
        <rFont val="Arial"/>
        <family val="2"/>
      </rPr>
      <t>K</t>
    </r>
    <r>
      <rPr>
        <sz val="11"/>
        <color theme="1"/>
        <rFont val="Calibri"/>
        <family val="2"/>
        <scheme val="minor"/>
      </rPr>
      <t>rank</t>
    </r>
  </si>
  <si>
    <r>
      <t>Übernachtung</t>
    </r>
    <r>
      <rPr>
        <sz val="10"/>
        <rFont val="Arial"/>
        <family val="2"/>
      </rPr>
      <t xml:space="preserve">
</t>
    </r>
    <r>
      <rPr>
        <b/>
        <sz val="12"/>
        <rFont val="Arial"/>
        <family val="2"/>
      </rPr>
      <t>B</t>
    </r>
    <r>
      <rPr>
        <sz val="10"/>
        <rFont val="Arial"/>
        <family val="2"/>
      </rPr>
      <t xml:space="preserve">austelle oder
</t>
    </r>
    <r>
      <rPr>
        <b/>
        <sz val="12"/>
        <rFont val="Arial"/>
        <family val="2"/>
      </rPr>
      <t>H</t>
    </r>
    <r>
      <rPr>
        <sz val="10"/>
        <rFont val="Arial"/>
        <family val="2"/>
      </rPr>
      <t>otel</t>
    </r>
  </si>
  <si>
    <t>Stunden</t>
  </si>
  <si>
    <t>Übernachtungen</t>
  </si>
  <si>
    <t>Kilometer</t>
  </si>
  <si>
    <t>Bemerkung/Hinweis/Besonderheiten:</t>
  </si>
  <si>
    <t>Ort, Datum, Unterschrift:</t>
  </si>
  <si>
    <r>
      <t>Name:</t>
    </r>
    <r>
      <rPr>
        <u/>
        <sz val="10"/>
        <rFont val="Arial"/>
        <family val="2"/>
      </rPr>
      <t xml:space="preserve"> </t>
    </r>
  </si>
  <si>
    <t>Eingabe:</t>
  </si>
  <si>
    <t>Jahr</t>
  </si>
  <si>
    <t>Monat</t>
  </si>
  <si>
    <t>Tag</t>
  </si>
  <si>
    <t>aus Ta 1</t>
  </si>
  <si>
    <t>Tage/Monat</t>
  </si>
  <si>
    <t>Datum zusammensetzen</t>
  </si>
  <si>
    <t>Tageszahlen als Liste</t>
  </si>
  <si>
    <t>Name</t>
  </si>
  <si>
    <t>Personal Nr.</t>
  </si>
  <si>
    <t>Den Monat nur als Zahl zB: 5 für Mai</t>
  </si>
  <si>
    <t>Feiertage NRW</t>
  </si>
  <si>
    <t>Neujahr</t>
  </si>
  <si>
    <t>Karfreitag</t>
  </si>
  <si>
    <t>Ostersonntag</t>
  </si>
  <si>
    <t>Ostermontag</t>
  </si>
  <si>
    <t>Pfingstsonntag</t>
  </si>
  <si>
    <t>Mariä Himmelfahrt</t>
  </si>
  <si>
    <t>Reformationstag</t>
  </si>
  <si>
    <t>Allerheiligen</t>
  </si>
  <si>
    <t>Buß- und Bettag</t>
  </si>
  <si>
    <t>Heiligabend</t>
  </si>
  <si>
    <t>Feiertage/ besondere Tage im Jahr</t>
  </si>
  <si>
    <t>Heilige Drei Könige</t>
  </si>
  <si>
    <t>Rosenmontag</t>
  </si>
  <si>
    <t>Aschermittwoch</t>
  </si>
  <si>
    <t>Maifeiertag (1. Mai)</t>
  </si>
  <si>
    <t>Christi Himmelfahrt</t>
  </si>
  <si>
    <t>Pfingsmontag</t>
  </si>
  <si>
    <t>Frohenleichnahm</t>
  </si>
  <si>
    <t>Tag der deutschen Einheit</t>
  </si>
  <si>
    <t>Totensonntag</t>
  </si>
  <si>
    <t>1. Advent</t>
  </si>
  <si>
    <t>2. Advent</t>
  </si>
  <si>
    <t>3. Advent</t>
  </si>
  <si>
    <t>4. Advent</t>
  </si>
  <si>
    <t>Erster Weihnachtsfeiertag</t>
  </si>
  <si>
    <t>Zweiter Weihnachtsfeiertag</t>
  </si>
  <si>
    <t>Summe Feiertage</t>
  </si>
  <si>
    <t>NRW</t>
  </si>
  <si>
    <t xml:space="preserve">      Feiertage in NRW</t>
  </si>
  <si>
    <t>Das Jahr in dieser Form: 2018</t>
  </si>
  <si>
    <r>
      <t>An- bzw.
Abfahrt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2"/>
        <rFont val="Arial"/>
        <family val="2"/>
      </rPr>
      <t>P</t>
    </r>
    <r>
      <rPr>
        <sz val="11"/>
        <color theme="1"/>
        <rFont val="Calibri"/>
        <family val="2"/>
        <scheme val="minor"/>
      </rPr>
      <t xml:space="preserve">ritsche o.
</t>
    </r>
    <r>
      <rPr>
        <b/>
        <sz val="11"/>
        <color theme="1"/>
        <rFont val="Calibri"/>
        <family val="2"/>
        <scheme val="minor"/>
      </rPr>
      <t>priv</t>
    </r>
    <r>
      <rPr>
        <sz val="11"/>
        <color theme="1"/>
        <rFont val="Calibri"/>
        <family val="2"/>
        <scheme val="minor"/>
      </rPr>
      <t>. 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</si>
</sst>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ddd\,\ dd/mm/yyyy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 tint="4.9989318521683403E-2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4" fillId="0" borderId="0" xfId="0" applyFont="1" applyAlignment="1"/>
    <xf numFmtId="0" fontId="6" fillId="0" borderId="4" xfId="0" applyFont="1" applyBorder="1" applyAlignment="1">
      <alignment horizontal="center" vertical="justify"/>
    </xf>
    <xf numFmtId="0" fontId="7" fillId="0" borderId="4" xfId="0" applyFont="1" applyBorder="1" applyAlignment="1">
      <alignment horizontal="left" vertical="justify" wrapText="1"/>
    </xf>
    <xf numFmtId="0" fontId="6" fillId="0" borderId="4" xfId="0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4" xfId="0" applyBorder="1" applyAlignment="1">
      <alignment horizontal="left"/>
    </xf>
    <xf numFmtId="0" fontId="0" fillId="4" borderId="6" xfId="0" applyFill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1" fillId="5" borderId="4" xfId="0" applyFont="1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11" fillId="0" borderId="1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/>
    <xf numFmtId="14" fontId="0" fillId="0" borderId="14" xfId="0" applyNumberFormat="1" applyBorder="1"/>
    <xf numFmtId="14" fontId="0" fillId="0" borderId="11" xfId="0" applyNumberFormat="1" applyBorder="1"/>
    <xf numFmtId="14" fontId="0" fillId="0" borderId="15" xfId="0" applyNumberFormat="1" applyBorder="1"/>
    <xf numFmtId="0" fontId="0" fillId="0" borderId="2" xfId="0" applyBorder="1" applyAlignment="1">
      <alignment horizontal="center"/>
    </xf>
    <xf numFmtId="14" fontId="0" fillId="0" borderId="3" xfId="0" applyNumberFormat="1" applyBorder="1"/>
    <xf numFmtId="0" fontId="0" fillId="0" borderId="0" xfId="0" applyNumberFormat="1" applyAlignment="1">
      <alignment horizontal="center"/>
    </xf>
    <xf numFmtId="14" fontId="0" fillId="0" borderId="14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0" xfId="0" applyNumberForma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14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1" xfId="0" applyBorder="1"/>
    <xf numFmtId="0" fontId="0" fillId="0" borderId="15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left"/>
    </xf>
    <xf numFmtId="0" fontId="1" fillId="5" borderId="8" xfId="0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0" fillId="5" borderId="16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49" fontId="0" fillId="5" borderId="4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 shrinkToFit="1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5" fillId="0" borderId="4" xfId="0" applyFont="1" applyFill="1" applyBorder="1" applyAlignment="1" applyProtection="1">
      <alignment horizontal="center" shrinkToFit="1"/>
      <protection locked="0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horizontal="center" shrinkToFit="1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 vertical="justify"/>
      <protection locked="0"/>
    </xf>
    <xf numFmtId="0" fontId="0" fillId="3" borderId="8" xfId="0" applyFill="1" applyBorder="1" applyAlignment="1" applyProtection="1">
      <alignment horizontal="center" vertical="justify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12" fillId="0" borderId="0" xfId="2"/>
    <xf numFmtId="0" fontId="13" fillId="0" borderId="0" xfId="2" applyFont="1" applyAlignment="1">
      <alignment horizontal="center"/>
    </xf>
    <xf numFmtId="4" fontId="12" fillId="0" borderId="0" xfId="2" applyNumberFormat="1" applyFont="1" applyFill="1" applyAlignment="1">
      <alignment horizontal="left" textRotation="90" wrapText="1"/>
    </xf>
    <xf numFmtId="0" fontId="13" fillId="0" borderId="0" xfId="2" applyFont="1" applyAlignment="1">
      <alignment horizontal="right" wrapText="1"/>
    </xf>
    <xf numFmtId="0" fontId="14" fillId="0" borderId="0" xfId="2" applyFont="1" applyAlignment="1" applyProtection="1">
      <alignment horizontal="center"/>
      <protection locked="0"/>
    </xf>
    <xf numFmtId="0" fontId="15" fillId="0" borderId="0" xfId="2" applyNumberFormat="1" applyFont="1" applyFill="1" applyBorder="1" applyAlignment="1">
      <alignment horizontal="center"/>
    </xf>
    <xf numFmtId="0" fontId="12" fillId="0" borderId="0" xfId="2" applyFont="1" applyAlignment="1">
      <alignment horizontal="right"/>
    </xf>
    <xf numFmtId="165" fontId="12" fillId="0" borderId="0" xfId="2" applyNumberFormat="1"/>
    <xf numFmtId="164" fontId="12" fillId="0" borderId="4" xfId="2" applyNumberFormat="1" applyBorder="1"/>
    <xf numFmtId="164" fontId="12" fillId="0" borderId="0" xfId="2" applyNumberFormat="1"/>
    <xf numFmtId="0" fontId="12" fillId="0" borderId="0" xfId="2" applyAlignment="1">
      <alignment horizontal="right"/>
    </xf>
    <xf numFmtId="0" fontId="16" fillId="0" borderId="0" xfId="2" applyFont="1" applyAlignment="1">
      <alignment horizontal="right"/>
    </xf>
    <xf numFmtId="165" fontId="16" fillId="0" borderId="0" xfId="2" applyNumberFormat="1" applyFont="1"/>
    <xf numFmtId="16" fontId="12" fillId="0" borderId="0" xfId="2" applyNumberFormat="1" applyAlignment="1">
      <alignment horizontal="right"/>
    </xf>
    <xf numFmtId="164" fontId="12" fillId="0" borderId="4" xfId="2" applyNumberFormat="1" applyFill="1" applyBorder="1"/>
    <xf numFmtId="0" fontId="13" fillId="0" borderId="0" xfId="2" applyFont="1" applyAlignment="1">
      <alignment horizontal="right"/>
    </xf>
    <xf numFmtId="0" fontId="12" fillId="0" borderId="0" xfId="2" applyAlignment="1">
      <alignment horizontal="center"/>
    </xf>
    <xf numFmtId="0" fontId="2" fillId="0" borderId="0" xfId="1" applyAlignment="1" applyProtection="1"/>
    <xf numFmtId="14" fontId="12" fillId="0" borderId="0" xfId="2" applyNumberFormat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0" fillId="4" borderId="5" xfId="0" applyFill="1" applyBorder="1" applyAlignment="1">
      <alignment horizontal="center"/>
    </xf>
    <xf numFmtId="0" fontId="1" fillId="0" borderId="0" xfId="0" applyFont="1" applyFill="1" applyBorder="1"/>
    <xf numFmtId="0" fontId="0" fillId="3" borderId="21" xfId="0" applyFill="1" applyBorder="1" applyAlignment="1" applyProtection="1">
      <alignment horizontal="center" vertical="justify"/>
    </xf>
    <xf numFmtId="0" fontId="0" fillId="3" borderId="4" xfId="0" applyFill="1" applyBorder="1" applyAlignment="1" applyProtection="1">
      <alignment horizontal="center" vertical="justify"/>
    </xf>
    <xf numFmtId="0" fontId="0" fillId="3" borderId="10" xfId="0" applyFill="1" applyBorder="1" applyAlignment="1" applyProtection="1">
      <alignment horizontal="center" vertical="justify"/>
    </xf>
    <xf numFmtId="0" fontId="0" fillId="3" borderId="9" xfId="0" applyFill="1" applyBorder="1" applyAlignment="1" applyProtection="1">
      <alignment horizontal="center" vertical="justify"/>
    </xf>
    <xf numFmtId="0" fontId="0" fillId="3" borderId="8" xfId="0" applyFill="1" applyBorder="1" applyAlignment="1" applyProtection="1">
      <alignment horizontal="center" vertical="justify"/>
    </xf>
    <xf numFmtId="0" fontId="0" fillId="3" borderId="4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Alignment="1" applyProtection="1">
      <alignment horizontal="center"/>
    </xf>
    <xf numFmtId="14" fontId="3" fillId="0" borderId="0" xfId="0" applyNumberFormat="1" applyFont="1" applyBorder="1" applyAlignment="1"/>
    <xf numFmtId="14" fontId="0" fillId="0" borderId="0" xfId="0" applyNumberFormat="1" applyBorder="1" applyAlignment="1"/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7" fillId="0" borderId="0" xfId="0" applyFont="1" applyBorder="1" applyAlignment="1"/>
    <xf numFmtId="0" fontId="1" fillId="0" borderId="14" xfId="0" applyFont="1" applyBorder="1" applyAlignment="1">
      <alignment horizontal="center" vertical="justify"/>
    </xf>
    <xf numFmtId="0" fontId="0" fillId="0" borderId="0" xfId="0" applyFont="1" applyAlignment="1">
      <alignment vertical="justify"/>
    </xf>
    <xf numFmtId="0" fontId="10" fillId="5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6" borderId="0" xfId="0" applyFill="1" applyAlignment="1">
      <alignment horizontal="left"/>
    </xf>
    <xf numFmtId="0" fontId="0" fillId="6" borderId="17" xfId="0" applyFill="1" applyBorder="1" applyAlignment="1">
      <alignment horizontal="left"/>
    </xf>
    <xf numFmtId="49" fontId="0" fillId="0" borderId="2" xfId="0" applyNumberFormat="1" applyFon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49" fontId="8" fillId="0" borderId="2" xfId="0" applyNumberFormat="1" applyFont="1" applyBorder="1" applyAlignment="1" applyProtection="1">
      <protection locked="0"/>
    </xf>
    <xf numFmtId="0" fontId="4" fillId="0" borderId="1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15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4" fillId="0" borderId="0" xfId="0" applyFont="1" applyAlignment="1"/>
    <xf numFmtId="49" fontId="0" fillId="0" borderId="2" xfId="0" applyNumberFormat="1" applyBorder="1" applyAlignment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19" xfId="0" applyBorder="1" applyAlignment="1"/>
    <xf numFmtId="0" fontId="0" fillId="0" borderId="20" xfId="0" applyBorder="1" applyAlignment="1"/>
  </cellXfs>
  <cellStyles count="3">
    <cellStyle name="Link" xfId="1" builtinId="8"/>
    <cellStyle name="Standard" xfId="0" builtinId="0"/>
    <cellStyle name="Standard 2" xfId="2"/>
  </cellStyles>
  <dxfs count="61">
    <dxf>
      <fill>
        <patternFill>
          <bgColor theme="4" tint="0.79998168889431442"/>
        </patternFill>
      </fill>
    </dxf>
    <dxf>
      <fill>
        <patternFill patternType="darkUp"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darkUp">
          <bgColor theme="4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theme="0" tint="-0.34998626667073579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theme="0" tint="-0.34998626667073579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theme="0" tint="-0.34998626667073579"/>
          <bgColor theme="0" tint="-0.24994659260841701"/>
        </patternFill>
      </fill>
    </dxf>
    <dxf>
      <fill>
        <patternFill>
          <fgColor theme="0" tint="-0.34998626667073579"/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theme="0" tint="-0.34998626667073579"/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21167</xdr:colOff>
      <xdr:row>18</xdr:row>
      <xdr:rowOff>190500</xdr:rowOff>
    </xdr:from>
    <xdr:to>
      <xdr:col>14</xdr:col>
      <xdr:colOff>13760</xdr:colOff>
      <xdr:row>27</xdr:row>
      <xdr:rowOff>105833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68834" y="4614333"/>
          <a:ext cx="3379259" cy="18203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Ab Office Excel 2010 kann man diese Tabelle auch als PDF speichern.</a:t>
          </a:r>
        </a:p>
        <a:p>
          <a:endParaRPr lang="de-DE" sz="1100"/>
        </a:p>
        <a:p>
          <a:r>
            <a:rPr lang="de-DE" sz="1100"/>
            <a:t>Man geht auf --&gt;</a:t>
          </a:r>
          <a:r>
            <a:rPr lang="de-DE" sz="1100" baseline="0"/>
            <a:t> Datei --&gt; Speichern unter --&gt; Ort zum Speichern auswählen --&gt; dann bei Dateityp anklicken und "PDF" auswählen. --&gt; auf Speichern und schon wird die Tabelle als PDF gespeichert und zwar nur das Kalendarim und nicht der rechte Teil der Tabelle.</a:t>
          </a: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R46"/>
  <sheetViews>
    <sheetView showGridLines="0" showRowColHeaders="0" tabSelected="1" zoomScale="90" zoomScaleNormal="90" workbookViewId="0">
      <selection activeCell="L2" sqref="L2"/>
    </sheetView>
  </sheetViews>
  <sheetFormatPr baseColWidth="10" defaultRowHeight="15" x14ac:dyDescent="0.25"/>
  <cols>
    <col min="1" max="1" width="4" style="84" customWidth="1"/>
    <col min="2" max="2" width="4.28515625" style="2" customWidth="1"/>
    <col min="3" max="3" width="21.42578125" customWidth="1"/>
    <col min="4" max="4" width="18.140625" customWidth="1"/>
    <col min="5" max="5" width="14" customWidth="1"/>
    <col min="6" max="6" width="14.28515625" customWidth="1"/>
    <col min="7" max="7" width="11.28515625" customWidth="1"/>
    <col min="8" max="8" width="6.42578125" customWidth="1"/>
    <col min="9" max="9" width="11.42578125" style="1"/>
    <col min="10" max="10" width="15.85546875" style="1" customWidth="1"/>
    <col min="11" max="11" width="11.5703125" style="1" customWidth="1"/>
    <col min="12" max="12" width="25.7109375" customWidth="1"/>
    <col min="13" max="13" width="18.5703125" customWidth="1"/>
    <col min="14" max="14" width="6.5703125" customWidth="1"/>
    <col min="19" max="19" width="24.28515625" customWidth="1"/>
    <col min="255" max="255" width="4" customWidth="1"/>
    <col min="256" max="256" width="4.28515625" customWidth="1"/>
    <col min="257" max="257" width="21.42578125" customWidth="1"/>
    <col min="258" max="258" width="18.140625" customWidth="1"/>
    <col min="259" max="259" width="14" customWidth="1"/>
    <col min="260" max="260" width="14.28515625" customWidth="1"/>
    <col min="261" max="261" width="11.28515625" customWidth="1"/>
    <col min="262" max="262" width="6.42578125" customWidth="1"/>
    <col min="264" max="264" width="15.85546875" customWidth="1"/>
    <col min="266" max="266" width="21.140625" customWidth="1"/>
    <col min="511" max="511" width="4" customWidth="1"/>
    <col min="512" max="512" width="4.28515625" customWidth="1"/>
    <col min="513" max="513" width="21.42578125" customWidth="1"/>
    <col min="514" max="514" width="18.140625" customWidth="1"/>
    <col min="515" max="515" width="14" customWidth="1"/>
    <col min="516" max="516" width="14.28515625" customWidth="1"/>
    <col min="517" max="517" width="11.28515625" customWidth="1"/>
    <col min="518" max="518" width="6.42578125" customWidth="1"/>
    <col min="520" max="520" width="15.85546875" customWidth="1"/>
    <col min="522" max="522" width="21.140625" customWidth="1"/>
    <col min="767" max="767" width="4" customWidth="1"/>
    <col min="768" max="768" width="4.28515625" customWidth="1"/>
    <col min="769" max="769" width="21.42578125" customWidth="1"/>
    <col min="770" max="770" width="18.140625" customWidth="1"/>
    <col min="771" max="771" width="14" customWidth="1"/>
    <col min="772" max="772" width="14.28515625" customWidth="1"/>
    <col min="773" max="773" width="11.28515625" customWidth="1"/>
    <col min="774" max="774" width="6.42578125" customWidth="1"/>
    <col min="776" max="776" width="15.85546875" customWidth="1"/>
    <col min="778" max="778" width="21.140625" customWidth="1"/>
    <col min="1023" max="1023" width="4" customWidth="1"/>
    <col min="1024" max="1024" width="4.28515625" customWidth="1"/>
    <col min="1025" max="1025" width="21.42578125" customWidth="1"/>
    <col min="1026" max="1026" width="18.140625" customWidth="1"/>
    <col min="1027" max="1027" width="14" customWidth="1"/>
    <col min="1028" max="1028" width="14.28515625" customWidth="1"/>
    <col min="1029" max="1029" width="11.28515625" customWidth="1"/>
    <col min="1030" max="1030" width="6.42578125" customWidth="1"/>
    <col min="1032" max="1032" width="15.85546875" customWidth="1"/>
    <col min="1034" max="1034" width="21.140625" customWidth="1"/>
    <col min="1279" max="1279" width="4" customWidth="1"/>
    <col min="1280" max="1280" width="4.28515625" customWidth="1"/>
    <col min="1281" max="1281" width="21.42578125" customWidth="1"/>
    <col min="1282" max="1282" width="18.140625" customWidth="1"/>
    <col min="1283" max="1283" width="14" customWidth="1"/>
    <col min="1284" max="1284" width="14.28515625" customWidth="1"/>
    <col min="1285" max="1285" width="11.28515625" customWidth="1"/>
    <col min="1286" max="1286" width="6.42578125" customWidth="1"/>
    <col min="1288" max="1288" width="15.85546875" customWidth="1"/>
    <col min="1290" max="1290" width="21.140625" customWidth="1"/>
    <col min="1535" max="1535" width="4" customWidth="1"/>
    <col min="1536" max="1536" width="4.28515625" customWidth="1"/>
    <col min="1537" max="1537" width="21.42578125" customWidth="1"/>
    <col min="1538" max="1538" width="18.140625" customWidth="1"/>
    <col min="1539" max="1539" width="14" customWidth="1"/>
    <col min="1540" max="1540" width="14.28515625" customWidth="1"/>
    <col min="1541" max="1541" width="11.28515625" customWidth="1"/>
    <col min="1542" max="1542" width="6.42578125" customWidth="1"/>
    <col min="1544" max="1544" width="15.85546875" customWidth="1"/>
    <col min="1546" max="1546" width="21.140625" customWidth="1"/>
    <col min="1791" max="1791" width="4" customWidth="1"/>
    <col min="1792" max="1792" width="4.28515625" customWidth="1"/>
    <col min="1793" max="1793" width="21.42578125" customWidth="1"/>
    <col min="1794" max="1794" width="18.140625" customWidth="1"/>
    <col min="1795" max="1795" width="14" customWidth="1"/>
    <col min="1796" max="1796" width="14.28515625" customWidth="1"/>
    <col min="1797" max="1797" width="11.28515625" customWidth="1"/>
    <col min="1798" max="1798" width="6.42578125" customWidth="1"/>
    <col min="1800" max="1800" width="15.85546875" customWidth="1"/>
    <col min="1802" max="1802" width="21.140625" customWidth="1"/>
    <col min="2047" max="2047" width="4" customWidth="1"/>
    <col min="2048" max="2048" width="4.28515625" customWidth="1"/>
    <col min="2049" max="2049" width="21.42578125" customWidth="1"/>
    <col min="2050" max="2050" width="18.140625" customWidth="1"/>
    <col min="2051" max="2051" width="14" customWidth="1"/>
    <col min="2052" max="2052" width="14.28515625" customWidth="1"/>
    <col min="2053" max="2053" width="11.28515625" customWidth="1"/>
    <col min="2054" max="2054" width="6.42578125" customWidth="1"/>
    <col min="2056" max="2056" width="15.85546875" customWidth="1"/>
    <col min="2058" max="2058" width="21.140625" customWidth="1"/>
    <col min="2303" max="2303" width="4" customWidth="1"/>
    <col min="2304" max="2304" width="4.28515625" customWidth="1"/>
    <col min="2305" max="2305" width="21.42578125" customWidth="1"/>
    <col min="2306" max="2306" width="18.140625" customWidth="1"/>
    <col min="2307" max="2307" width="14" customWidth="1"/>
    <col min="2308" max="2308" width="14.28515625" customWidth="1"/>
    <col min="2309" max="2309" width="11.28515625" customWidth="1"/>
    <col min="2310" max="2310" width="6.42578125" customWidth="1"/>
    <col min="2312" max="2312" width="15.85546875" customWidth="1"/>
    <col min="2314" max="2314" width="21.140625" customWidth="1"/>
    <col min="2559" max="2559" width="4" customWidth="1"/>
    <col min="2560" max="2560" width="4.28515625" customWidth="1"/>
    <col min="2561" max="2561" width="21.42578125" customWidth="1"/>
    <col min="2562" max="2562" width="18.140625" customWidth="1"/>
    <col min="2563" max="2563" width="14" customWidth="1"/>
    <col min="2564" max="2564" width="14.28515625" customWidth="1"/>
    <col min="2565" max="2565" width="11.28515625" customWidth="1"/>
    <col min="2566" max="2566" width="6.42578125" customWidth="1"/>
    <col min="2568" max="2568" width="15.85546875" customWidth="1"/>
    <col min="2570" max="2570" width="21.140625" customWidth="1"/>
    <col min="2815" max="2815" width="4" customWidth="1"/>
    <col min="2816" max="2816" width="4.28515625" customWidth="1"/>
    <col min="2817" max="2817" width="21.42578125" customWidth="1"/>
    <col min="2818" max="2818" width="18.140625" customWidth="1"/>
    <col min="2819" max="2819" width="14" customWidth="1"/>
    <col min="2820" max="2820" width="14.28515625" customWidth="1"/>
    <col min="2821" max="2821" width="11.28515625" customWidth="1"/>
    <col min="2822" max="2822" width="6.42578125" customWidth="1"/>
    <col min="2824" max="2824" width="15.85546875" customWidth="1"/>
    <col min="2826" max="2826" width="21.140625" customWidth="1"/>
    <col min="3071" max="3071" width="4" customWidth="1"/>
    <col min="3072" max="3072" width="4.28515625" customWidth="1"/>
    <col min="3073" max="3073" width="21.42578125" customWidth="1"/>
    <col min="3074" max="3074" width="18.140625" customWidth="1"/>
    <col min="3075" max="3075" width="14" customWidth="1"/>
    <col min="3076" max="3076" width="14.28515625" customWidth="1"/>
    <col min="3077" max="3077" width="11.28515625" customWidth="1"/>
    <col min="3078" max="3078" width="6.42578125" customWidth="1"/>
    <col min="3080" max="3080" width="15.85546875" customWidth="1"/>
    <col min="3082" max="3082" width="21.140625" customWidth="1"/>
    <col min="3327" max="3327" width="4" customWidth="1"/>
    <col min="3328" max="3328" width="4.28515625" customWidth="1"/>
    <col min="3329" max="3329" width="21.42578125" customWidth="1"/>
    <col min="3330" max="3330" width="18.140625" customWidth="1"/>
    <col min="3331" max="3331" width="14" customWidth="1"/>
    <col min="3332" max="3332" width="14.28515625" customWidth="1"/>
    <col min="3333" max="3333" width="11.28515625" customWidth="1"/>
    <col min="3334" max="3334" width="6.42578125" customWidth="1"/>
    <col min="3336" max="3336" width="15.85546875" customWidth="1"/>
    <col min="3338" max="3338" width="21.140625" customWidth="1"/>
    <col min="3583" max="3583" width="4" customWidth="1"/>
    <col min="3584" max="3584" width="4.28515625" customWidth="1"/>
    <col min="3585" max="3585" width="21.42578125" customWidth="1"/>
    <col min="3586" max="3586" width="18.140625" customWidth="1"/>
    <col min="3587" max="3587" width="14" customWidth="1"/>
    <col min="3588" max="3588" width="14.28515625" customWidth="1"/>
    <col min="3589" max="3589" width="11.28515625" customWidth="1"/>
    <col min="3590" max="3590" width="6.42578125" customWidth="1"/>
    <col min="3592" max="3592" width="15.85546875" customWidth="1"/>
    <col min="3594" max="3594" width="21.140625" customWidth="1"/>
    <col min="3839" max="3839" width="4" customWidth="1"/>
    <col min="3840" max="3840" width="4.28515625" customWidth="1"/>
    <col min="3841" max="3841" width="21.42578125" customWidth="1"/>
    <col min="3842" max="3842" width="18.140625" customWidth="1"/>
    <col min="3843" max="3843" width="14" customWidth="1"/>
    <col min="3844" max="3844" width="14.28515625" customWidth="1"/>
    <col min="3845" max="3845" width="11.28515625" customWidth="1"/>
    <col min="3846" max="3846" width="6.42578125" customWidth="1"/>
    <col min="3848" max="3848" width="15.85546875" customWidth="1"/>
    <col min="3850" max="3850" width="21.140625" customWidth="1"/>
    <col min="4095" max="4095" width="4" customWidth="1"/>
    <col min="4096" max="4096" width="4.28515625" customWidth="1"/>
    <col min="4097" max="4097" width="21.42578125" customWidth="1"/>
    <col min="4098" max="4098" width="18.140625" customWidth="1"/>
    <col min="4099" max="4099" width="14" customWidth="1"/>
    <col min="4100" max="4100" width="14.28515625" customWidth="1"/>
    <col min="4101" max="4101" width="11.28515625" customWidth="1"/>
    <col min="4102" max="4102" width="6.42578125" customWidth="1"/>
    <col min="4104" max="4104" width="15.85546875" customWidth="1"/>
    <col min="4106" max="4106" width="21.140625" customWidth="1"/>
    <col min="4351" max="4351" width="4" customWidth="1"/>
    <col min="4352" max="4352" width="4.28515625" customWidth="1"/>
    <col min="4353" max="4353" width="21.42578125" customWidth="1"/>
    <col min="4354" max="4354" width="18.140625" customWidth="1"/>
    <col min="4355" max="4355" width="14" customWidth="1"/>
    <col min="4356" max="4356" width="14.28515625" customWidth="1"/>
    <col min="4357" max="4357" width="11.28515625" customWidth="1"/>
    <col min="4358" max="4358" width="6.42578125" customWidth="1"/>
    <col min="4360" max="4360" width="15.85546875" customWidth="1"/>
    <col min="4362" max="4362" width="21.140625" customWidth="1"/>
    <col min="4607" max="4607" width="4" customWidth="1"/>
    <col min="4608" max="4608" width="4.28515625" customWidth="1"/>
    <col min="4609" max="4609" width="21.42578125" customWidth="1"/>
    <col min="4610" max="4610" width="18.140625" customWidth="1"/>
    <col min="4611" max="4611" width="14" customWidth="1"/>
    <col min="4612" max="4612" width="14.28515625" customWidth="1"/>
    <col min="4613" max="4613" width="11.28515625" customWidth="1"/>
    <col min="4614" max="4614" width="6.42578125" customWidth="1"/>
    <col min="4616" max="4616" width="15.85546875" customWidth="1"/>
    <col min="4618" max="4618" width="21.140625" customWidth="1"/>
    <col min="4863" max="4863" width="4" customWidth="1"/>
    <col min="4864" max="4864" width="4.28515625" customWidth="1"/>
    <col min="4865" max="4865" width="21.42578125" customWidth="1"/>
    <col min="4866" max="4866" width="18.140625" customWidth="1"/>
    <col min="4867" max="4867" width="14" customWidth="1"/>
    <col min="4868" max="4868" width="14.28515625" customWidth="1"/>
    <col min="4869" max="4869" width="11.28515625" customWidth="1"/>
    <col min="4870" max="4870" width="6.42578125" customWidth="1"/>
    <col min="4872" max="4872" width="15.85546875" customWidth="1"/>
    <col min="4874" max="4874" width="21.140625" customWidth="1"/>
    <col min="5119" max="5119" width="4" customWidth="1"/>
    <col min="5120" max="5120" width="4.28515625" customWidth="1"/>
    <col min="5121" max="5121" width="21.42578125" customWidth="1"/>
    <col min="5122" max="5122" width="18.140625" customWidth="1"/>
    <col min="5123" max="5123" width="14" customWidth="1"/>
    <col min="5124" max="5124" width="14.28515625" customWidth="1"/>
    <col min="5125" max="5125" width="11.28515625" customWidth="1"/>
    <col min="5126" max="5126" width="6.42578125" customWidth="1"/>
    <col min="5128" max="5128" width="15.85546875" customWidth="1"/>
    <col min="5130" max="5130" width="21.140625" customWidth="1"/>
    <col min="5375" max="5375" width="4" customWidth="1"/>
    <col min="5376" max="5376" width="4.28515625" customWidth="1"/>
    <col min="5377" max="5377" width="21.42578125" customWidth="1"/>
    <col min="5378" max="5378" width="18.140625" customWidth="1"/>
    <col min="5379" max="5379" width="14" customWidth="1"/>
    <col min="5380" max="5380" width="14.28515625" customWidth="1"/>
    <col min="5381" max="5381" width="11.28515625" customWidth="1"/>
    <col min="5382" max="5382" width="6.42578125" customWidth="1"/>
    <col min="5384" max="5384" width="15.85546875" customWidth="1"/>
    <col min="5386" max="5386" width="21.140625" customWidth="1"/>
    <col min="5631" max="5631" width="4" customWidth="1"/>
    <col min="5632" max="5632" width="4.28515625" customWidth="1"/>
    <col min="5633" max="5633" width="21.42578125" customWidth="1"/>
    <col min="5634" max="5634" width="18.140625" customWidth="1"/>
    <col min="5635" max="5635" width="14" customWidth="1"/>
    <col min="5636" max="5636" width="14.28515625" customWidth="1"/>
    <col min="5637" max="5637" width="11.28515625" customWidth="1"/>
    <col min="5638" max="5638" width="6.42578125" customWidth="1"/>
    <col min="5640" max="5640" width="15.85546875" customWidth="1"/>
    <col min="5642" max="5642" width="21.140625" customWidth="1"/>
    <col min="5887" max="5887" width="4" customWidth="1"/>
    <col min="5888" max="5888" width="4.28515625" customWidth="1"/>
    <col min="5889" max="5889" width="21.42578125" customWidth="1"/>
    <col min="5890" max="5890" width="18.140625" customWidth="1"/>
    <col min="5891" max="5891" width="14" customWidth="1"/>
    <col min="5892" max="5892" width="14.28515625" customWidth="1"/>
    <col min="5893" max="5893" width="11.28515625" customWidth="1"/>
    <col min="5894" max="5894" width="6.42578125" customWidth="1"/>
    <col min="5896" max="5896" width="15.85546875" customWidth="1"/>
    <col min="5898" max="5898" width="21.140625" customWidth="1"/>
    <col min="6143" max="6143" width="4" customWidth="1"/>
    <col min="6144" max="6144" width="4.28515625" customWidth="1"/>
    <col min="6145" max="6145" width="21.42578125" customWidth="1"/>
    <col min="6146" max="6146" width="18.140625" customWidth="1"/>
    <col min="6147" max="6147" width="14" customWidth="1"/>
    <col min="6148" max="6148" width="14.28515625" customWidth="1"/>
    <col min="6149" max="6149" width="11.28515625" customWidth="1"/>
    <col min="6150" max="6150" width="6.42578125" customWidth="1"/>
    <col min="6152" max="6152" width="15.85546875" customWidth="1"/>
    <col min="6154" max="6154" width="21.140625" customWidth="1"/>
    <col min="6399" max="6399" width="4" customWidth="1"/>
    <col min="6400" max="6400" width="4.28515625" customWidth="1"/>
    <col min="6401" max="6401" width="21.42578125" customWidth="1"/>
    <col min="6402" max="6402" width="18.140625" customWidth="1"/>
    <col min="6403" max="6403" width="14" customWidth="1"/>
    <col min="6404" max="6404" width="14.28515625" customWidth="1"/>
    <col min="6405" max="6405" width="11.28515625" customWidth="1"/>
    <col min="6406" max="6406" width="6.42578125" customWidth="1"/>
    <col min="6408" max="6408" width="15.85546875" customWidth="1"/>
    <col min="6410" max="6410" width="21.140625" customWidth="1"/>
    <col min="6655" max="6655" width="4" customWidth="1"/>
    <col min="6656" max="6656" width="4.28515625" customWidth="1"/>
    <col min="6657" max="6657" width="21.42578125" customWidth="1"/>
    <col min="6658" max="6658" width="18.140625" customWidth="1"/>
    <col min="6659" max="6659" width="14" customWidth="1"/>
    <col min="6660" max="6660" width="14.28515625" customWidth="1"/>
    <col min="6661" max="6661" width="11.28515625" customWidth="1"/>
    <col min="6662" max="6662" width="6.42578125" customWidth="1"/>
    <col min="6664" max="6664" width="15.85546875" customWidth="1"/>
    <col min="6666" max="6666" width="21.140625" customWidth="1"/>
    <col min="6911" max="6911" width="4" customWidth="1"/>
    <col min="6912" max="6912" width="4.28515625" customWidth="1"/>
    <col min="6913" max="6913" width="21.42578125" customWidth="1"/>
    <col min="6914" max="6914" width="18.140625" customWidth="1"/>
    <col min="6915" max="6915" width="14" customWidth="1"/>
    <col min="6916" max="6916" width="14.28515625" customWidth="1"/>
    <col min="6917" max="6917" width="11.28515625" customWidth="1"/>
    <col min="6918" max="6918" width="6.42578125" customWidth="1"/>
    <col min="6920" max="6920" width="15.85546875" customWidth="1"/>
    <col min="6922" max="6922" width="21.140625" customWidth="1"/>
    <col min="7167" max="7167" width="4" customWidth="1"/>
    <col min="7168" max="7168" width="4.28515625" customWidth="1"/>
    <col min="7169" max="7169" width="21.42578125" customWidth="1"/>
    <col min="7170" max="7170" width="18.140625" customWidth="1"/>
    <col min="7171" max="7171" width="14" customWidth="1"/>
    <col min="7172" max="7172" width="14.28515625" customWidth="1"/>
    <col min="7173" max="7173" width="11.28515625" customWidth="1"/>
    <col min="7174" max="7174" width="6.42578125" customWidth="1"/>
    <col min="7176" max="7176" width="15.85546875" customWidth="1"/>
    <col min="7178" max="7178" width="21.140625" customWidth="1"/>
    <col min="7423" max="7423" width="4" customWidth="1"/>
    <col min="7424" max="7424" width="4.28515625" customWidth="1"/>
    <col min="7425" max="7425" width="21.42578125" customWidth="1"/>
    <col min="7426" max="7426" width="18.140625" customWidth="1"/>
    <col min="7427" max="7427" width="14" customWidth="1"/>
    <col min="7428" max="7428" width="14.28515625" customWidth="1"/>
    <col min="7429" max="7429" width="11.28515625" customWidth="1"/>
    <col min="7430" max="7430" width="6.42578125" customWidth="1"/>
    <col min="7432" max="7432" width="15.85546875" customWidth="1"/>
    <col min="7434" max="7434" width="21.140625" customWidth="1"/>
    <col min="7679" max="7679" width="4" customWidth="1"/>
    <col min="7680" max="7680" width="4.28515625" customWidth="1"/>
    <col min="7681" max="7681" width="21.42578125" customWidth="1"/>
    <col min="7682" max="7682" width="18.140625" customWidth="1"/>
    <col min="7683" max="7683" width="14" customWidth="1"/>
    <col min="7684" max="7684" width="14.28515625" customWidth="1"/>
    <col min="7685" max="7685" width="11.28515625" customWidth="1"/>
    <col min="7686" max="7686" width="6.42578125" customWidth="1"/>
    <col min="7688" max="7688" width="15.85546875" customWidth="1"/>
    <col min="7690" max="7690" width="21.140625" customWidth="1"/>
    <col min="7935" max="7935" width="4" customWidth="1"/>
    <col min="7936" max="7936" width="4.28515625" customWidth="1"/>
    <col min="7937" max="7937" width="21.42578125" customWidth="1"/>
    <col min="7938" max="7938" width="18.140625" customWidth="1"/>
    <col min="7939" max="7939" width="14" customWidth="1"/>
    <col min="7940" max="7940" width="14.28515625" customWidth="1"/>
    <col min="7941" max="7941" width="11.28515625" customWidth="1"/>
    <col min="7942" max="7942" width="6.42578125" customWidth="1"/>
    <col min="7944" max="7944" width="15.85546875" customWidth="1"/>
    <col min="7946" max="7946" width="21.140625" customWidth="1"/>
    <col min="8191" max="8191" width="4" customWidth="1"/>
    <col min="8192" max="8192" width="4.28515625" customWidth="1"/>
    <col min="8193" max="8193" width="21.42578125" customWidth="1"/>
    <col min="8194" max="8194" width="18.140625" customWidth="1"/>
    <col min="8195" max="8195" width="14" customWidth="1"/>
    <col min="8196" max="8196" width="14.28515625" customWidth="1"/>
    <col min="8197" max="8197" width="11.28515625" customWidth="1"/>
    <col min="8198" max="8198" width="6.42578125" customWidth="1"/>
    <col min="8200" max="8200" width="15.85546875" customWidth="1"/>
    <col min="8202" max="8202" width="21.140625" customWidth="1"/>
    <col min="8447" max="8447" width="4" customWidth="1"/>
    <col min="8448" max="8448" width="4.28515625" customWidth="1"/>
    <col min="8449" max="8449" width="21.42578125" customWidth="1"/>
    <col min="8450" max="8450" width="18.140625" customWidth="1"/>
    <col min="8451" max="8451" width="14" customWidth="1"/>
    <col min="8452" max="8452" width="14.28515625" customWidth="1"/>
    <col min="8453" max="8453" width="11.28515625" customWidth="1"/>
    <col min="8454" max="8454" width="6.42578125" customWidth="1"/>
    <col min="8456" max="8456" width="15.85546875" customWidth="1"/>
    <col min="8458" max="8458" width="21.140625" customWidth="1"/>
    <col min="8703" max="8703" width="4" customWidth="1"/>
    <col min="8704" max="8704" width="4.28515625" customWidth="1"/>
    <col min="8705" max="8705" width="21.42578125" customWidth="1"/>
    <col min="8706" max="8706" width="18.140625" customWidth="1"/>
    <col min="8707" max="8707" width="14" customWidth="1"/>
    <col min="8708" max="8708" width="14.28515625" customWidth="1"/>
    <col min="8709" max="8709" width="11.28515625" customWidth="1"/>
    <col min="8710" max="8710" width="6.42578125" customWidth="1"/>
    <col min="8712" max="8712" width="15.85546875" customWidth="1"/>
    <col min="8714" max="8714" width="21.140625" customWidth="1"/>
    <col min="8959" max="8959" width="4" customWidth="1"/>
    <col min="8960" max="8960" width="4.28515625" customWidth="1"/>
    <col min="8961" max="8961" width="21.42578125" customWidth="1"/>
    <col min="8962" max="8962" width="18.140625" customWidth="1"/>
    <col min="8963" max="8963" width="14" customWidth="1"/>
    <col min="8964" max="8964" width="14.28515625" customWidth="1"/>
    <col min="8965" max="8965" width="11.28515625" customWidth="1"/>
    <col min="8966" max="8966" width="6.42578125" customWidth="1"/>
    <col min="8968" max="8968" width="15.85546875" customWidth="1"/>
    <col min="8970" max="8970" width="21.140625" customWidth="1"/>
    <col min="9215" max="9215" width="4" customWidth="1"/>
    <col min="9216" max="9216" width="4.28515625" customWidth="1"/>
    <col min="9217" max="9217" width="21.42578125" customWidth="1"/>
    <col min="9218" max="9218" width="18.140625" customWidth="1"/>
    <col min="9219" max="9219" width="14" customWidth="1"/>
    <col min="9220" max="9220" width="14.28515625" customWidth="1"/>
    <col min="9221" max="9221" width="11.28515625" customWidth="1"/>
    <col min="9222" max="9222" width="6.42578125" customWidth="1"/>
    <col min="9224" max="9224" width="15.85546875" customWidth="1"/>
    <col min="9226" max="9226" width="21.140625" customWidth="1"/>
    <col min="9471" max="9471" width="4" customWidth="1"/>
    <col min="9472" max="9472" width="4.28515625" customWidth="1"/>
    <col min="9473" max="9473" width="21.42578125" customWidth="1"/>
    <col min="9474" max="9474" width="18.140625" customWidth="1"/>
    <col min="9475" max="9475" width="14" customWidth="1"/>
    <col min="9476" max="9476" width="14.28515625" customWidth="1"/>
    <col min="9477" max="9477" width="11.28515625" customWidth="1"/>
    <col min="9478" max="9478" width="6.42578125" customWidth="1"/>
    <col min="9480" max="9480" width="15.85546875" customWidth="1"/>
    <col min="9482" max="9482" width="21.140625" customWidth="1"/>
    <col min="9727" max="9727" width="4" customWidth="1"/>
    <col min="9728" max="9728" width="4.28515625" customWidth="1"/>
    <col min="9729" max="9729" width="21.42578125" customWidth="1"/>
    <col min="9730" max="9730" width="18.140625" customWidth="1"/>
    <col min="9731" max="9731" width="14" customWidth="1"/>
    <col min="9732" max="9732" width="14.28515625" customWidth="1"/>
    <col min="9733" max="9733" width="11.28515625" customWidth="1"/>
    <col min="9734" max="9734" width="6.42578125" customWidth="1"/>
    <col min="9736" max="9736" width="15.85546875" customWidth="1"/>
    <col min="9738" max="9738" width="21.140625" customWidth="1"/>
    <col min="9983" max="9983" width="4" customWidth="1"/>
    <col min="9984" max="9984" width="4.28515625" customWidth="1"/>
    <col min="9985" max="9985" width="21.42578125" customWidth="1"/>
    <col min="9986" max="9986" width="18.140625" customWidth="1"/>
    <col min="9987" max="9987" width="14" customWidth="1"/>
    <col min="9988" max="9988" width="14.28515625" customWidth="1"/>
    <col min="9989" max="9989" width="11.28515625" customWidth="1"/>
    <col min="9990" max="9990" width="6.42578125" customWidth="1"/>
    <col min="9992" max="9992" width="15.85546875" customWidth="1"/>
    <col min="9994" max="9994" width="21.140625" customWidth="1"/>
    <col min="10239" max="10239" width="4" customWidth="1"/>
    <col min="10240" max="10240" width="4.28515625" customWidth="1"/>
    <col min="10241" max="10241" width="21.42578125" customWidth="1"/>
    <col min="10242" max="10242" width="18.140625" customWidth="1"/>
    <col min="10243" max="10243" width="14" customWidth="1"/>
    <col min="10244" max="10244" width="14.28515625" customWidth="1"/>
    <col min="10245" max="10245" width="11.28515625" customWidth="1"/>
    <col min="10246" max="10246" width="6.42578125" customWidth="1"/>
    <col min="10248" max="10248" width="15.85546875" customWidth="1"/>
    <col min="10250" max="10250" width="21.140625" customWidth="1"/>
    <col min="10495" max="10495" width="4" customWidth="1"/>
    <col min="10496" max="10496" width="4.28515625" customWidth="1"/>
    <col min="10497" max="10497" width="21.42578125" customWidth="1"/>
    <col min="10498" max="10498" width="18.140625" customWidth="1"/>
    <col min="10499" max="10499" width="14" customWidth="1"/>
    <col min="10500" max="10500" width="14.28515625" customWidth="1"/>
    <col min="10501" max="10501" width="11.28515625" customWidth="1"/>
    <col min="10502" max="10502" width="6.42578125" customWidth="1"/>
    <col min="10504" max="10504" width="15.85546875" customWidth="1"/>
    <col min="10506" max="10506" width="21.140625" customWidth="1"/>
    <col min="10751" max="10751" width="4" customWidth="1"/>
    <col min="10752" max="10752" width="4.28515625" customWidth="1"/>
    <col min="10753" max="10753" width="21.42578125" customWidth="1"/>
    <col min="10754" max="10754" width="18.140625" customWidth="1"/>
    <col min="10755" max="10755" width="14" customWidth="1"/>
    <col min="10756" max="10756" width="14.28515625" customWidth="1"/>
    <col min="10757" max="10757" width="11.28515625" customWidth="1"/>
    <col min="10758" max="10758" width="6.42578125" customWidth="1"/>
    <col min="10760" max="10760" width="15.85546875" customWidth="1"/>
    <col min="10762" max="10762" width="21.140625" customWidth="1"/>
    <col min="11007" max="11007" width="4" customWidth="1"/>
    <col min="11008" max="11008" width="4.28515625" customWidth="1"/>
    <col min="11009" max="11009" width="21.42578125" customWidth="1"/>
    <col min="11010" max="11010" width="18.140625" customWidth="1"/>
    <col min="11011" max="11011" width="14" customWidth="1"/>
    <col min="11012" max="11012" width="14.28515625" customWidth="1"/>
    <col min="11013" max="11013" width="11.28515625" customWidth="1"/>
    <col min="11014" max="11014" width="6.42578125" customWidth="1"/>
    <col min="11016" max="11016" width="15.85546875" customWidth="1"/>
    <col min="11018" max="11018" width="21.140625" customWidth="1"/>
    <col min="11263" max="11263" width="4" customWidth="1"/>
    <col min="11264" max="11264" width="4.28515625" customWidth="1"/>
    <col min="11265" max="11265" width="21.42578125" customWidth="1"/>
    <col min="11266" max="11266" width="18.140625" customWidth="1"/>
    <col min="11267" max="11267" width="14" customWidth="1"/>
    <col min="11268" max="11268" width="14.28515625" customWidth="1"/>
    <col min="11269" max="11269" width="11.28515625" customWidth="1"/>
    <col min="11270" max="11270" width="6.42578125" customWidth="1"/>
    <col min="11272" max="11272" width="15.85546875" customWidth="1"/>
    <col min="11274" max="11274" width="21.140625" customWidth="1"/>
    <col min="11519" max="11519" width="4" customWidth="1"/>
    <col min="11520" max="11520" width="4.28515625" customWidth="1"/>
    <col min="11521" max="11521" width="21.42578125" customWidth="1"/>
    <col min="11522" max="11522" width="18.140625" customWidth="1"/>
    <col min="11523" max="11523" width="14" customWidth="1"/>
    <col min="11524" max="11524" width="14.28515625" customWidth="1"/>
    <col min="11525" max="11525" width="11.28515625" customWidth="1"/>
    <col min="11526" max="11526" width="6.42578125" customWidth="1"/>
    <col min="11528" max="11528" width="15.85546875" customWidth="1"/>
    <col min="11530" max="11530" width="21.140625" customWidth="1"/>
    <col min="11775" max="11775" width="4" customWidth="1"/>
    <col min="11776" max="11776" width="4.28515625" customWidth="1"/>
    <col min="11777" max="11777" width="21.42578125" customWidth="1"/>
    <col min="11778" max="11778" width="18.140625" customWidth="1"/>
    <col min="11779" max="11779" width="14" customWidth="1"/>
    <col min="11780" max="11780" width="14.28515625" customWidth="1"/>
    <col min="11781" max="11781" width="11.28515625" customWidth="1"/>
    <col min="11782" max="11782" width="6.42578125" customWidth="1"/>
    <col min="11784" max="11784" width="15.85546875" customWidth="1"/>
    <col min="11786" max="11786" width="21.140625" customWidth="1"/>
    <col min="12031" max="12031" width="4" customWidth="1"/>
    <col min="12032" max="12032" width="4.28515625" customWidth="1"/>
    <col min="12033" max="12033" width="21.42578125" customWidth="1"/>
    <col min="12034" max="12034" width="18.140625" customWidth="1"/>
    <col min="12035" max="12035" width="14" customWidth="1"/>
    <col min="12036" max="12036" width="14.28515625" customWidth="1"/>
    <col min="12037" max="12037" width="11.28515625" customWidth="1"/>
    <col min="12038" max="12038" width="6.42578125" customWidth="1"/>
    <col min="12040" max="12040" width="15.85546875" customWidth="1"/>
    <col min="12042" max="12042" width="21.140625" customWidth="1"/>
    <col min="12287" max="12287" width="4" customWidth="1"/>
    <col min="12288" max="12288" width="4.28515625" customWidth="1"/>
    <col min="12289" max="12289" width="21.42578125" customWidth="1"/>
    <col min="12290" max="12290" width="18.140625" customWidth="1"/>
    <col min="12291" max="12291" width="14" customWidth="1"/>
    <col min="12292" max="12292" width="14.28515625" customWidth="1"/>
    <col min="12293" max="12293" width="11.28515625" customWidth="1"/>
    <col min="12294" max="12294" width="6.42578125" customWidth="1"/>
    <col min="12296" max="12296" width="15.85546875" customWidth="1"/>
    <col min="12298" max="12298" width="21.140625" customWidth="1"/>
    <col min="12543" max="12543" width="4" customWidth="1"/>
    <col min="12544" max="12544" width="4.28515625" customWidth="1"/>
    <col min="12545" max="12545" width="21.42578125" customWidth="1"/>
    <col min="12546" max="12546" width="18.140625" customWidth="1"/>
    <col min="12547" max="12547" width="14" customWidth="1"/>
    <col min="12548" max="12548" width="14.28515625" customWidth="1"/>
    <col min="12549" max="12549" width="11.28515625" customWidth="1"/>
    <col min="12550" max="12550" width="6.42578125" customWidth="1"/>
    <col min="12552" max="12552" width="15.85546875" customWidth="1"/>
    <col min="12554" max="12554" width="21.140625" customWidth="1"/>
    <col min="12799" max="12799" width="4" customWidth="1"/>
    <col min="12800" max="12800" width="4.28515625" customWidth="1"/>
    <col min="12801" max="12801" width="21.42578125" customWidth="1"/>
    <col min="12802" max="12802" width="18.140625" customWidth="1"/>
    <col min="12803" max="12803" width="14" customWidth="1"/>
    <col min="12804" max="12804" width="14.28515625" customWidth="1"/>
    <col min="12805" max="12805" width="11.28515625" customWidth="1"/>
    <col min="12806" max="12806" width="6.42578125" customWidth="1"/>
    <col min="12808" max="12808" width="15.85546875" customWidth="1"/>
    <col min="12810" max="12810" width="21.140625" customWidth="1"/>
    <col min="13055" max="13055" width="4" customWidth="1"/>
    <col min="13056" max="13056" width="4.28515625" customWidth="1"/>
    <col min="13057" max="13057" width="21.42578125" customWidth="1"/>
    <col min="13058" max="13058" width="18.140625" customWidth="1"/>
    <col min="13059" max="13059" width="14" customWidth="1"/>
    <col min="13060" max="13060" width="14.28515625" customWidth="1"/>
    <col min="13061" max="13061" width="11.28515625" customWidth="1"/>
    <col min="13062" max="13062" width="6.42578125" customWidth="1"/>
    <col min="13064" max="13064" width="15.85546875" customWidth="1"/>
    <col min="13066" max="13066" width="21.140625" customWidth="1"/>
    <col min="13311" max="13311" width="4" customWidth="1"/>
    <col min="13312" max="13312" width="4.28515625" customWidth="1"/>
    <col min="13313" max="13313" width="21.42578125" customWidth="1"/>
    <col min="13314" max="13314" width="18.140625" customWidth="1"/>
    <col min="13315" max="13315" width="14" customWidth="1"/>
    <col min="13316" max="13316" width="14.28515625" customWidth="1"/>
    <col min="13317" max="13317" width="11.28515625" customWidth="1"/>
    <col min="13318" max="13318" width="6.42578125" customWidth="1"/>
    <col min="13320" max="13320" width="15.85546875" customWidth="1"/>
    <col min="13322" max="13322" width="21.140625" customWidth="1"/>
    <col min="13567" max="13567" width="4" customWidth="1"/>
    <col min="13568" max="13568" width="4.28515625" customWidth="1"/>
    <col min="13569" max="13569" width="21.42578125" customWidth="1"/>
    <col min="13570" max="13570" width="18.140625" customWidth="1"/>
    <col min="13571" max="13571" width="14" customWidth="1"/>
    <col min="13572" max="13572" width="14.28515625" customWidth="1"/>
    <col min="13573" max="13573" width="11.28515625" customWidth="1"/>
    <col min="13574" max="13574" width="6.42578125" customWidth="1"/>
    <col min="13576" max="13576" width="15.85546875" customWidth="1"/>
    <col min="13578" max="13578" width="21.140625" customWidth="1"/>
    <col min="13823" max="13823" width="4" customWidth="1"/>
    <col min="13824" max="13824" width="4.28515625" customWidth="1"/>
    <col min="13825" max="13825" width="21.42578125" customWidth="1"/>
    <col min="13826" max="13826" width="18.140625" customWidth="1"/>
    <col min="13827" max="13827" width="14" customWidth="1"/>
    <col min="13828" max="13828" width="14.28515625" customWidth="1"/>
    <col min="13829" max="13829" width="11.28515625" customWidth="1"/>
    <col min="13830" max="13830" width="6.42578125" customWidth="1"/>
    <col min="13832" max="13832" width="15.85546875" customWidth="1"/>
    <col min="13834" max="13834" width="21.140625" customWidth="1"/>
    <col min="14079" max="14079" width="4" customWidth="1"/>
    <col min="14080" max="14080" width="4.28515625" customWidth="1"/>
    <col min="14081" max="14081" width="21.42578125" customWidth="1"/>
    <col min="14082" max="14082" width="18.140625" customWidth="1"/>
    <col min="14083" max="14083" width="14" customWidth="1"/>
    <col min="14084" max="14084" width="14.28515625" customWidth="1"/>
    <col min="14085" max="14085" width="11.28515625" customWidth="1"/>
    <col min="14086" max="14086" width="6.42578125" customWidth="1"/>
    <col min="14088" max="14088" width="15.85546875" customWidth="1"/>
    <col min="14090" max="14090" width="21.140625" customWidth="1"/>
    <col min="14335" max="14335" width="4" customWidth="1"/>
    <col min="14336" max="14336" width="4.28515625" customWidth="1"/>
    <col min="14337" max="14337" width="21.42578125" customWidth="1"/>
    <col min="14338" max="14338" width="18.140625" customWidth="1"/>
    <col min="14339" max="14339" width="14" customWidth="1"/>
    <col min="14340" max="14340" width="14.28515625" customWidth="1"/>
    <col min="14341" max="14341" width="11.28515625" customWidth="1"/>
    <col min="14342" max="14342" width="6.42578125" customWidth="1"/>
    <col min="14344" max="14344" width="15.85546875" customWidth="1"/>
    <col min="14346" max="14346" width="21.140625" customWidth="1"/>
    <col min="14591" max="14591" width="4" customWidth="1"/>
    <col min="14592" max="14592" width="4.28515625" customWidth="1"/>
    <col min="14593" max="14593" width="21.42578125" customWidth="1"/>
    <col min="14594" max="14594" width="18.140625" customWidth="1"/>
    <col min="14595" max="14595" width="14" customWidth="1"/>
    <col min="14596" max="14596" width="14.28515625" customWidth="1"/>
    <col min="14597" max="14597" width="11.28515625" customWidth="1"/>
    <col min="14598" max="14598" width="6.42578125" customWidth="1"/>
    <col min="14600" max="14600" width="15.85546875" customWidth="1"/>
    <col min="14602" max="14602" width="21.140625" customWidth="1"/>
    <col min="14847" max="14847" width="4" customWidth="1"/>
    <col min="14848" max="14848" width="4.28515625" customWidth="1"/>
    <col min="14849" max="14849" width="21.42578125" customWidth="1"/>
    <col min="14850" max="14850" width="18.140625" customWidth="1"/>
    <col min="14851" max="14851" width="14" customWidth="1"/>
    <col min="14852" max="14852" width="14.28515625" customWidth="1"/>
    <col min="14853" max="14853" width="11.28515625" customWidth="1"/>
    <col min="14854" max="14854" width="6.42578125" customWidth="1"/>
    <col min="14856" max="14856" width="15.85546875" customWidth="1"/>
    <col min="14858" max="14858" width="21.140625" customWidth="1"/>
    <col min="15103" max="15103" width="4" customWidth="1"/>
    <col min="15104" max="15104" width="4.28515625" customWidth="1"/>
    <col min="15105" max="15105" width="21.42578125" customWidth="1"/>
    <col min="15106" max="15106" width="18.140625" customWidth="1"/>
    <col min="15107" max="15107" width="14" customWidth="1"/>
    <col min="15108" max="15108" width="14.28515625" customWidth="1"/>
    <col min="15109" max="15109" width="11.28515625" customWidth="1"/>
    <col min="15110" max="15110" width="6.42578125" customWidth="1"/>
    <col min="15112" max="15112" width="15.85546875" customWidth="1"/>
    <col min="15114" max="15114" width="21.140625" customWidth="1"/>
    <col min="15359" max="15359" width="4" customWidth="1"/>
    <col min="15360" max="15360" width="4.28515625" customWidth="1"/>
    <col min="15361" max="15361" width="21.42578125" customWidth="1"/>
    <col min="15362" max="15362" width="18.140625" customWidth="1"/>
    <col min="15363" max="15363" width="14" customWidth="1"/>
    <col min="15364" max="15364" width="14.28515625" customWidth="1"/>
    <col min="15365" max="15365" width="11.28515625" customWidth="1"/>
    <col min="15366" max="15366" width="6.42578125" customWidth="1"/>
    <col min="15368" max="15368" width="15.85546875" customWidth="1"/>
    <col min="15370" max="15370" width="21.140625" customWidth="1"/>
    <col min="15615" max="15615" width="4" customWidth="1"/>
    <col min="15616" max="15616" width="4.28515625" customWidth="1"/>
    <col min="15617" max="15617" width="21.42578125" customWidth="1"/>
    <col min="15618" max="15618" width="18.140625" customWidth="1"/>
    <col min="15619" max="15619" width="14" customWidth="1"/>
    <col min="15620" max="15620" width="14.28515625" customWidth="1"/>
    <col min="15621" max="15621" width="11.28515625" customWidth="1"/>
    <col min="15622" max="15622" width="6.42578125" customWidth="1"/>
    <col min="15624" max="15624" width="15.85546875" customWidth="1"/>
    <col min="15626" max="15626" width="21.140625" customWidth="1"/>
    <col min="15871" max="15871" width="4" customWidth="1"/>
    <col min="15872" max="15872" width="4.28515625" customWidth="1"/>
    <col min="15873" max="15873" width="21.42578125" customWidth="1"/>
    <col min="15874" max="15874" width="18.140625" customWidth="1"/>
    <col min="15875" max="15875" width="14" customWidth="1"/>
    <col min="15876" max="15876" width="14.28515625" customWidth="1"/>
    <col min="15877" max="15877" width="11.28515625" customWidth="1"/>
    <col min="15878" max="15878" width="6.42578125" customWidth="1"/>
    <col min="15880" max="15880" width="15.85546875" customWidth="1"/>
    <col min="15882" max="15882" width="21.140625" customWidth="1"/>
    <col min="16127" max="16127" width="4" customWidth="1"/>
    <col min="16128" max="16128" width="4.28515625" customWidth="1"/>
    <col min="16129" max="16129" width="21.42578125" customWidth="1"/>
    <col min="16130" max="16130" width="18.140625" customWidth="1"/>
    <col min="16131" max="16131" width="14" customWidth="1"/>
    <col min="16132" max="16132" width="14.28515625" customWidth="1"/>
    <col min="16133" max="16133" width="11.28515625" customWidth="1"/>
    <col min="16134" max="16134" width="6.42578125" customWidth="1"/>
    <col min="16136" max="16136" width="15.85546875" customWidth="1"/>
    <col min="16138" max="16138" width="21.140625" customWidth="1"/>
  </cols>
  <sheetData>
    <row r="1" spans="1:13" x14ac:dyDescent="0.25">
      <c r="A1" s="95" t="s">
        <v>0</v>
      </c>
      <c r="B1" s="95"/>
      <c r="C1" s="95"/>
      <c r="D1" s="96"/>
      <c r="E1" s="96"/>
      <c r="F1" s="96"/>
      <c r="G1" s="97"/>
      <c r="H1" s="96"/>
      <c r="I1" s="105" t="s">
        <v>12</v>
      </c>
      <c r="J1" s="15" t="s">
        <v>13</v>
      </c>
      <c r="K1" s="15" t="s">
        <v>14</v>
      </c>
      <c r="L1" s="46" t="s">
        <v>20</v>
      </c>
      <c r="M1" s="15" t="s">
        <v>21</v>
      </c>
    </row>
    <row r="2" spans="1:13" ht="18.75" thickBot="1" x14ac:dyDescent="0.3">
      <c r="A2" s="98" t="str">
        <f>Berechnungen!C20</f>
        <v>Januar 2018</v>
      </c>
      <c r="B2" s="99"/>
      <c r="C2" s="99"/>
      <c r="D2" s="96"/>
      <c r="E2" s="96"/>
      <c r="F2" s="96"/>
      <c r="G2" s="100"/>
      <c r="H2" s="96"/>
      <c r="I2" s="106"/>
      <c r="J2" s="48">
        <v>2018</v>
      </c>
      <c r="K2" s="48">
        <v>1</v>
      </c>
      <c r="L2" s="49"/>
      <c r="M2" s="50"/>
    </row>
    <row r="3" spans="1:13" ht="17.100000000000001" customHeight="1" x14ac:dyDescent="0.25">
      <c r="C3" s="3"/>
      <c r="D3" s="47" t="s">
        <v>11</v>
      </c>
      <c r="E3" s="102" t="str">
        <f>IF(L2=""," ",L2)</f>
        <v xml:space="preserve"> </v>
      </c>
      <c r="F3" s="101"/>
      <c r="G3" s="101"/>
      <c r="H3" s="101"/>
      <c r="I3" s="107" t="s">
        <v>53</v>
      </c>
      <c r="J3" s="107"/>
      <c r="K3" s="107"/>
      <c r="L3" s="1"/>
    </row>
    <row r="4" spans="1:13" ht="16.5" customHeight="1" thickBot="1" x14ac:dyDescent="0.3">
      <c r="A4" s="112" t="s">
        <v>1</v>
      </c>
      <c r="B4" s="113"/>
      <c r="C4" s="13"/>
      <c r="D4" s="4"/>
      <c r="G4" s="95"/>
      <c r="H4" s="95"/>
      <c r="I4" s="108" t="s">
        <v>22</v>
      </c>
      <c r="J4" s="108"/>
      <c r="K4" s="108"/>
      <c r="L4" s="1"/>
    </row>
    <row r="5" spans="1:13" s="10" customFormat="1" ht="64.5" thickTop="1" thickBot="1" x14ac:dyDescent="0.3">
      <c r="A5" s="114" t="str">
        <f>IF(M2=""," ",M2)</f>
        <v xml:space="preserve"> </v>
      </c>
      <c r="B5" s="115"/>
      <c r="C5" s="5" t="s">
        <v>2</v>
      </c>
      <c r="D5" s="5" t="s">
        <v>3</v>
      </c>
      <c r="E5" s="6" t="s">
        <v>4</v>
      </c>
      <c r="F5" s="7" t="s">
        <v>5</v>
      </c>
      <c r="G5" s="7" t="s">
        <v>54</v>
      </c>
      <c r="H5" s="83"/>
      <c r="I5" s="8" t="s">
        <v>6</v>
      </c>
      <c r="J5" s="9" t="s">
        <v>7</v>
      </c>
      <c r="K5" s="9" t="s">
        <v>8</v>
      </c>
    </row>
    <row r="6" spans="1:13" s="10" customFormat="1" ht="17.100000000000001" customHeight="1" thickTop="1" x14ac:dyDescent="0.25">
      <c r="A6" s="11">
        <f>Berechnungen!H3</f>
        <v>1</v>
      </c>
      <c r="B6" s="11" t="str">
        <f>Berechnungen!J3</f>
        <v>Mo</v>
      </c>
      <c r="C6" s="51"/>
      <c r="D6" s="52"/>
      <c r="E6" s="53"/>
      <c r="F6" s="53"/>
      <c r="G6" s="53"/>
      <c r="I6" s="60"/>
      <c r="J6" s="88" t="str">
        <f>IF(F6&gt;0,1," ")</f>
        <v xml:space="preserve"> </v>
      </c>
      <c r="K6" s="92" t="str">
        <f>IF(G6&gt;0,G6," ")</f>
        <v xml:space="preserve"> </v>
      </c>
      <c r="L6" s="103" t="s">
        <v>52</v>
      </c>
      <c r="M6" s="104"/>
    </row>
    <row r="7" spans="1:13" s="10" customFormat="1" ht="17.100000000000001" customHeight="1" x14ac:dyDescent="0.25">
      <c r="A7" s="11">
        <f>Berechnungen!H4</f>
        <v>2</v>
      </c>
      <c r="B7" s="11" t="str">
        <f>Berechnungen!J4</f>
        <v>Di</v>
      </c>
      <c r="C7" s="51"/>
      <c r="D7" s="52"/>
      <c r="E7" s="53"/>
      <c r="F7" s="53"/>
      <c r="G7" s="53"/>
      <c r="I7" s="61"/>
      <c r="J7" s="89" t="str">
        <f t="shared" ref="J7:J36" si="0">IF(F7&gt;0,1," ")</f>
        <v xml:space="preserve"> </v>
      </c>
      <c r="K7" s="92" t="str">
        <f>IF(G7&gt;0,G7," ")</f>
        <v xml:space="preserve"> </v>
      </c>
      <c r="L7" s="70" t="s">
        <v>24</v>
      </c>
      <c r="M7" s="71">
        <f>DATE(Aktuelles_Jahr,1,1)</f>
        <v>43101</v>
      </c>
    </row>
    <row r="8" spans="1:13" s="10" customFormat="1" ht="17.100000000000001" customHeight="1" x14ac:dyDescent="0.25">
      <c r="A8" s="11">
        <f>Berechnungen!H5</f>
        <v>3</v>
      </c>
      <c r="B8" s="11" t="str">
        <f>Berechnungen!J5</f>
        <v>Mi</v>
      </c>
      <c r="C8" s="51"/>
      <c r="D8" s="52"/>
      <c r="E8" s="53"/>
      <c r="F8" s="53"/>
      <c r="G8" s="53"/>
      <c r="I8" s="61"/>
      <c r="J8" s="90" t="str">
        <f t="shared" si="0"/>
        <v xml:space="preserve"> </v>
      </c>
      <c r="K8" s="92" t="str">
        <f t="shared" ref="K8:K36" si="1">IF(G8&gt;0,G8," ")</f>
        <v xml:space="preserve"> </v>
      </c>
      <c r="L8" s="74" t="s">
        <v>25</v>
      </c>
      <c r="M8" s="71">
        <f>Ostersonntag-2</f>
        <v>43189</v>
      </c>
    </row>
    <row r="9" spans="1:13" s="10" customFormat="1" ht="17.100000000000001" customHeight="1" x14ac:dyDescent="0.25">
      <c r="A9" s="11">
        <f>Berechnungen!H6</f>
        <v>4</v>
      </c>
      <c r="B9" s="11" t="str">
        <f>Berechnungen!J6</f>
        <v>Do</v>
      </c>
      <c r="C9" s="54"/>
      <c r="D9" s="55"/>
      <c r="E9" s="53"/>
      <c r="F9" s="53"/>
      <c r="G9" s="56"/>
      <c r="I9" s="61"/>
      <c r="J9" s="91" t="str">
        <f t="shared" si="0"/>
        <v xml:space="preserve"> </v>
      </c>
      <c r="K9" s="92" t="str">
        <f t="shared" si="1"/>
        <v xml:space="preserve"> </v>
      </c>
      <c r="L9" s="75" t="s">
        <v>26</v>
      </c>
      <c r="M9" s="76">
        <f>7*DOLLAR(((5&amp;-Aktuelles_Jahr)-DAY(9))/7-MOD(MOD(Aktuelles_Jahr,19)&amp;5,4.225),)+DAY(1)</f>
        <v>43191</v>
      </c>
    </row>
    <row r="10" spans="1:13" s="10" customFormat="1" ht="17.100000000000001" customHeight="1" x14ac:dyDescent="0.25">
      <c r="A10" s="11">
        <f>Berechnungen!H7</f>
        <v>5</v>
      </c>
      <c r="B10" s="11" t="str">
        <f>Berechnungen!J7</f>
        <v>Fr</v>
      </c>
      <c r="C10" s="54"/>
      <c r="D10" s="55"/>
      <c r="E10" s="53"/>
      <c r="F10" s="53"/>
      <c r="G10" s="56"/>
      <c r="I10" s="61"/>
      <c r="J10" s="89" t="str">
        <f>IF(F10&gt;0,1," ")</f>
        <v xml:space="preserve"> </v>
      </c>
      <c r="K10" s="92" t="str">
        <f t="shared" si="1"/>
        <v xml:space="preserve"> </v>
      </c>
      <c r="L10" s="74" t="s">
        <v>27</v>
      </c>
      <c r="M10" s="71">
        <f>Ostersonntag+1</f>
        <v>43192</v>
      </c>
    </row>
    <row r="11" spans="1:13" s="10" customFormat="1" ht="17.100000000000001" customHeight="1" x14ac:dyDescent="0.25">
      <c r="A11" s="11">
        <f>Berechnungen!H8</f>
        <v>6</v>
      </c>
      <c r="B11" s="11" t="str">
        <f>Berechnungen!J8</f>
        <v>Sa</v>
      </c>
      <c r="C11" s="54"/>
      <c r="D11" s="55"/>
      <c r="E11" s="53"/>
      <c r="F11" s="53"/>
      <c r="G11" s="56"/>
      <c r="I11" s="61"/>
      <c r="J11" s="90" t="str">
        <f t="shared" si="0"/>
        <v xml:space="preserve"> </v>
      </c>
      <c r="K11" s="92" t="str">
        <f t="shared" si="1"/>
        <v xml:space="preserve"> </v>
      </c>
      <c r="L11" s="77" t="s">
        <v>38</v>
      </c>
      <c r="M11" s="71">
        <f>DATE(Aktuelles_Jahr,5,1)</f>
        <v>43221</v>
      </c>
    </row>
    <row r="12" spans="1:13" s="10" customFormat="1" ht="17.100000000000001" customHeight="1" x14ac:dyDescent="0.25">
      <c r="A12" s="11">
        <f>Berechnungen!H9</f>
        <v>7</v>
      </c>
      <c r="B12" s="11" t="str">
        <f>Berechnungen!J9</f>
        <v>So</v>
      </c>
      <c r="C12" s="54"/>
      <c r="D12" s="55"/>
      <c r="E12" s="53"/>
      <c r="F12" s="53"/>
      <c r="G12" s="56"/>
      <c r="I12" s="61"/>
      <c r="J12" s="89" t="str">
        <f t="shared" si="0"/>
        <v xml:space="preserve"> </v>
      </c>
      <c r="K12" s="92" t="str">
        <f t="shared" si="1"/>
        <v xml:space="preserve"> </v>
      </c>
      <c r="L12" s="74" t="s">
        <v>39</v>
      </c>
      <c r="M12" s="71">
        <f>Ostersonntag+39</f>
        <v>43230</v>
      </c>
    </row>
    <row r="13" spans="1:13" s="10" customFormat="1" ht="17.100000000000001" customHeight="1" x14ac:dyDescent="0.25">
      <c r="A13" s="11">
        <f>Berechnungen!H10</f>
        <v>8</v>
      </c>
      <c r="B13" s="11" t="str">
        <f>Berechnungen!J10</f>
        <v>Mo</v>
      </c>
      <c r="C13" s="54"/>
      <c r="D13" s="55"/>
      <c r="E13" s="53"/>
      <c r="F13" s="53"/>
      <c r="G13" s="56"/>
      <c r="I13" s="61"/>
      <c r="J13" s="90" t="str">
        <f t="shared" si="0"/>
        <v xml:space="preserve"> </v>
      </c>
      <c r="K13" s="92" t="str">
        <f t="shared" si="1"/>
        <v xml:space="preserve"> </v>
      </c>
      <c r="L13" s="74" t="s">
        <v>28</v>
      </c>
      <c r="M13" s="71">
        <f>Ostersonntag+49</f>
        <v>43240</v>
      </c>
    </row>
    <row r="14" spans="1:13" s="10" customFormat="1" ht="17.100000000000001" customHeight="1" x14ac:dyDescent="0.25">
      <c r="A14" s="11">
        <f>Berechnungen!H11</f>
        <v>9</v>
      </c>
      <c r="B14" s="11" t="str">
        <f>Berechnungen!J11</f>
        <v>Di</v>
      </c>
      <c r="C14" s="54"/>
      <c r="D14" s="55"/>
      <c r="E14" s="53"/>
      <c r="F14" s="53"/>
      <c r="G14" s="56"/>
      <c r="I14" s="61"/>
      <c r="J14" s="91" t="str">
        <f t="shared" si="0"/>
        <v xml:space="preserve"> </v>
      </c>
      <c r="K14" s="92" t="str">
        <f t="shared" si="1"/>
        <v xml:space="preserve"> </v>
      </c>
      <c r="L14" s="74" t="s">
        <v>40</v>
      </c>
      <c r="M14" s="71">
        <f>Ostersonntag+50</f>
        <v>43241</v>
      </c>
    </row>
    <row r="15" spans="1:13" s="10" customFormat="1" ht="17.100000000000001" customHeight="1" x14ac:dyDescent="0.25">
      <c r="A15" s="11">
        <f>Berechnungen!H12</f>
        <v>10</v>
      </c>
      <c r="B15" s="11" t="str">
        <f>Berechnungen!J12</f>
        <v>Mi</v>
      </c>
      <c r="C15" s="54"/>
      <c r="D15" s="55"/>
      <c r="E15" s="53"/>
      <c r="F15" s="53"/>
      <c r="G15" s="56"/>
      <c r="I15" s="61"/>
      <c r="J15" s="89" t="str">
        <f t="shared" si="0"/>
        <v xml:space="preserve"> </v>
      </c>
      <c r="K15" s="92" t="str">
        <f t="shared" si="1"/>
        <v xml:space="preserve"> </v>
      </c>
      <c r="L15" s="74" t="s">
        <v>41</v>
      </c>
      <c r="M15" s="71">
        <f>Ostersonntag+60</f>
        <v>43251</v>
      </c>
    </row>
    <row r="16" spans="1:13" s="10" customFormat="1" ht="17.100000000000001" customHeight="1" x14ac:dyDescent="0.25">
      <c r="A16" s="11">
        <f>Berechnungen!H13</f>
        <v>11</v>
      </c>
      <c r="B16" s="11" t="str">
        <f>Berechnungen!J13</f>
        <v>Do</v>
      </c>
      <c r="C16" s="54"/>
      <c r="D16" s="55"/>
      <c r="E16" s="53"/>
      <c r="F16" s="53"/>
      <c r="G16" s="56"/>
      <c r="I16" s="61"/>
      <c r="J16" s="90" t="str">
        <f t="shared" si="0"/>
        <v xml:space="preserve"> </v>
      </c>
      <c r="K16" s="92" t="str">
        <f t="shared" si="1"/>
        <v xml:space="preserve"> </v>
      </c>
      <c r="L16" s="74" t="s">
        <v>42</v>
      </c>
      <c r="M16" s="71">
        <f>DATE(Aktuelles_Jahr,10,3)</f>
        <v>43376</v>
      </c>
    </row>
    <row r="17" spans="1:18" s="10" customFormat="1" ht="17.100000000000001" customHeight="1" x14ac:dyDescent="0.25">
      <c r="A17" s="11">
        <f>Berechnungen!H14</f>
        <v>12</v>
      </c>
      <c r="B17" s="11" t="str">
        <f>Berechnungen!J14</f>
        <v>Fr</v>
      </c>
      <c r="C17" s="54"/>
      <c r="D17" s="55"/>
      <c r="E17" s="53"/>
      <c r="F17" s="53"/>
      <c r="G17" s="56"/>
      <c r="I17" s="61"/>
      <c r="J17" s="89" t="str">
        <f t="shared" si="0"/>
        <v xml:space="preserve"> </v>
      </c>
      <c r="K17" s="92" t="str">
        <f t="shared" si="1"/>
        <v xml:space="preserve"> </v>
      </c>
      <c r="L17" s="74" t="s">
        <v>31</v>
      </c>
      <c r="M17" s="71">
        <f>DATE(Aktuelles_Jahr,11,1)</f>
        <v>43405</v>
      </c>
    </row>
    <row r="18" spans="1:18" s="10" customFormat="1" ht="17.100000000000001" customHeight="1" x14ac:dyDescent="0.25">
      <c r="A18" s="11">
        <f>Berechnungen!H15</f>
        <v>13</v>
      </c>
      <c r="B18" s="11" t="str">
        <f>Berechnungen!J15</f>
        <v>Sa</v>
      </c>
      <c r="C18" s="54"/>
      <c r="D18" s="55"/>
      <c r="E18" s="53"/>
      <c r="F18" s="53"/>
      <c r="G18" s="56"/>
      <c r="I18" s="61"/>
      <c r="J18" s="90" t="str">
        <f t="shared" si="0"/>
        <v xml:space="preserve"> </v>
      </c>
      <c r="K18" s="92" t="str">
        <f t="shared" si="1"/>
        <v xml:space="preserve"> </v>
      </c>
      <c r="L18" s="74" t="s">
        <v>48</v>
      </c>
      <c r="M18" s="71">
        <f>DATE(Aktuelles_Jahr,12,25)</f>
        <v>43459</v>
      </c>
    </row>
    <row r="19" spans="1:18" s="10" customFormat="1" ht="17.100000000000001" customHeight="1" x14ac:dyDescent="0.25">
      <c r="A19" s="11">
        <f>Berechnungen!H16</f>
        <v>14</v>
      </c>
      <c r="B19" s="11" t="str">
        <f>Berechnungen!J16</f>
        <v>So</v>
      </c>
      <c r="C19" s="54"/>
      <c r="D19" s="55"/>
      <c r="E19" s="53"/>
      <c r="F19" s="53"/>
      <c r="G19" s="56"/>
      <c r="I19" s="61"/>
      <c r="J19" s="89" t="str">
        <f t="shared" si="0"/>
        <v xml:space="preserve"> </v>
      </c>
      <c r="K19" s="92" t="str">
        <f t="shared" si="1"/>
        <v xml:space="preserve"> </v>
      </c>
      <c r="L19" s="74" t="s">
        <v>49</v>
      </c>
      <c r="M19" s="71">
        <f>DATE(Aktuelles_Jahr,12,26)</f>
        <v>43460</v>
      </c>
    </row>
    <row r="20" spans="1:18" s="10" customFormat="1" ht="17.100000000000001" customHeight="1" x14ac:dyDescent="0.25">
      <c r="A20" s="11">
        <f>Berechnungen!H17</f>
        <v>15</v>
      </c>
      <c r="B20" s="11" t="str">
        <f>Berechnungen!J17</f>
        <v>Mo</v>
      </c>
      <c r="C20" s="54"/>
      <c r="D20" s="55"/>
      <c r="E20" s="53"/>
      <c r="F20" s="53"/>
      <c r="G20" s="56"/>
      <c r="I20" s="61"/>
      <c r="J20" s="90" t="str">
        <f t="shared" si="0"/>
        <v xml:space="preserve"> </v>
      </c>
      <c r="K20" s="92" t="str">
        <f t="shared" si="1"/>
        <v xml:space="preserve"> </v>
      </c>
      <c r="Q20" s="64"/>
      <c r="R20" s="64"/>
    </row>
    <row r="21" spans="1:18" s="10" customFormat="1" ht="17.100000000000001" customHeight="1" x14ac:dyDescent="0.25">
      <c r="A21" s="11">
        <f>Berechnungen!H18</f>
        <v>16</v>
      </c>
      <c r="B21" s="11" t="str">
        <f>Berechnungen!J18</f>
        <v>Di</v>
      </c>
      <c r="C21" s="54"/>
      <c r="D21" s="55"/>
      <c r="E21" s="53"/>
      <c r="F21" s="53"/>
      <c r="G21" s="56"/>
      <c r="I21" s="61"/>
      <c r="J21" s="89" t="str">
        <f t="shared" si="0"/>
        <v xml:space="preserve"> </v>
      </c>
      <c r="K21" s="92" t="str">
        <f t="shared" si="1"/>
        <v xml:space="preserve"> </v>
      </c>
      <c r="Q21" s="64"/>
      <c r="R21" s="79"/>
    </row>
    <row r="22" spans="1:18" s="10" customFormat="1" ht="17.100000000000001" customHeight="1" x14ac:dyDescent="0.25">
      <c r="A22" s="11">
        <f>Berechnungen!H19</f>
        <v>17</v>
      </c>
      <c r="B22" s="11" t="str">
        <f>Berechnungen!J19</f>
        <v>Mi</v>
      </c>
      <c r="C22" s="54"/>
      <c r="D22" s="55"/>
      <c r="E22" s="53"/>
      <c r="F22" s="53"/>
      <c r="G22" s="56"/>
      <c r="I22" s="61"/>
      <c r="J22" s="90" t="str">
        <f t="shared" si="0"/>
        <v xml:space="preserve"> </v>
      </c>
      <c r="K22" s="92" t="str">
        <f t="shared" si="1"/>
        <v xml:space="preserve"> </v>
      </c>
      <c r="Q22"/>
      <c r="R22"/>
    </row>
    <row r="23" spans="1:18" s="10" customFormat="1" ht="17.100000000000001" customHeight="1" x14ac:dyDescent="0.25">
      <c r="A23" s="11">
        <f>Berechnungen!H20</f>
        <v>18</v>
      </c>
      <c r="B23" s="11" t="str">
        <f>Berechnungen!J20</f>
        <v>Do</v>
      </c>
      <c r="C23" s="54"/>
      <c r="D23" s="55"/>
      <c r="E23" s="53"/>
      <c r="F23" s="53"/>
      <c r="G23" s="56"/>
      <c r="I23" s="61"/>
      <c r="J23" s="89" t="str">
        <f t="shared" si="0"/>
        <v xml:space="preserve"> </v>
      </c>
      <c r="K23" s="92" t="str">
        <f t="shared" si="1"/>
        <v xml:space="preserve"> </v>
      </c>
      <c r="Q23"/>
      <c r="R23"/>
    </row>
    <row r="24" spans="1:18" s="10" customFormat="1" ht="17.100000000000001" customHeight="1" x14ac:dyDescent="0.25">
      <c r="A24" s="11">
        <f>Berechnungen!H21</f>
        <v>19</v>
      </c>
      <c r="B24" s="11" t="str">
        <f>Berechnungen!J21</f>
        <v>Fr</v>
      </c>
      <c r="C24" s="54"/>
      <c r="D24" s="55"/>
      <c r="E24" s="53"/>
      <c r="F24" s="53"/>
      <c r="G24" s="56"/>
      <c r="I24" s="61"/>
      <c r="J24" s="90" t="str">
        <f t="shared" si="0"/>
        <v xml:space="preserve"> </v>
      </c>
      <c r="K24" s="92" t="str">
        <f t="shared" si="1"/>
        <v xml:space="preserve"> </v>
      </c>
      <c r="Q24"/>
      <c r="R24"/>
    </row>
    <row r="25" spans="1:18" s="10" customFormat="1" ht="17.100000000000001" customHeight="1" x14ac:dyDescent="0.25">
      <c r="A25" s="11">
        <f>Berechnungen!H22</f>
        <v>20</v>
      </c>
      <c r="B25" s="11" t="str">
        <f>Berechnungen!J22</f>
        <v>Sa</v>
      </c>
      <c r="C25" s="54"/>
      <c r="D25" s="55"/>
      <c r="E25" s="53"/>
      <c r="F25" s="53"/>
      <c r="G25" s="56"/>
      <c r="I25" s="61"/>
      <c r="J25" s="89" t="str">
        <f t="shared" si="0"/>
        <v xml:space="preserve"> </v>
      </c>
      <c r="K25" s="92" t="str">
        <f t="shared" si="1"/>
        <v xml:space="preserve"> </v>
      </c>
      <c r="Q25"/>
      <c r="R25"/>
    </row>
    <row r="26" spans="1:18" s="10" customFormat="1" ht="17.100000000000001" customHeight="1" x14ac:dyDescent="0.25">
      <c r="A26" s="11">
        <f>Berechnungen!H23</f>
        <v>21</v>
      </c>
      <c r="B26" s="11" t="str">
        <f>Berechnungen!J23</f>
        <v>So</v>
      </c>
      <c r="C26" s="54"/>
      <c r="D26" s="55"/>
      <c r="E26" s="53"/>
      <c r="F26" s="53"/>
      <c r="G26" s="56"/>
      <c r="I26" s="61"/>
      <c r="J26" s="90" t="str">
        <f t="shared" si="0"/>
        <v xml:space="preserve"> </v>
      </c>
      <c r="K26" s="92" t="str">
        <f t="shared" si="1"/>
        <v xml:space="preserve"> </v>
      </c>
      <c r="Q26"/>
      <c r="R26"/>
    </row>
    <row r="27" spans="1:18" s="10" customFormat="1" ht="17.100000000000001" customHeight="1" x14ac:dyDescent="0.25">
      <c r="A27" s="11">
        <f>Berechnungen!H24</f>
        <v>22</v>
      </c>
      <c r="B27" s="11" t="str">
        <f>Berechnungen!J24</f>
        <v>Mo</v>
      </c>
      <c r="C27" s="54"/>
      <c r="D27" s="55"/>
      <c r="E27" s="53"/>
      <c r="F27" s="53"/>
      <c r="G27" s="56"/>
      <c r="I27" s="61"/>
      <c r="J27" s="89" t="str">
        <f t="shared" si="0"/>
        <v xml:space="preserve"> </v>
      </c>
      <c r="K27" s="92" t="str">
        <f t="shared" si="1"/>
        <v xml:space="preserve"> </v>
      </c>
      <c r="L27"/>
    </row>
    <row r="28" spans="1:18" s="10" customFormat="1" ht="17.100000000000001" customHeight="1" x14ac:dyDescent="0.25">
      <c r="A28" s="11">
        <f>Berechnungen!H25</f>
        <v>23</v>
      </c>
      <c r="B28" s="11" t="str">
        <f>Berechnungen!J25</f>
        <v>Di</v>
      </c>
      <c r="C28" s="54"/>
      <c r="D28" s="55"/>
      <c r="E28" s="53"/>
      <c r="F28" s="53"/>
      <c r="G28" s="56"/>
      <c r="I28" s="61"/>
      <c r="J28" s="90" t="str">
        <f t="shared" si="0"/>
        <v xml:space="preserve"> </v>
      </c>
      <c r="K28" s="92" t="str">
        <f t="shared" si="1"/>
        <v xml:space="preserve"> </v>
      </c>
      <c r="L28"/>
    </row>
    <row r="29" spans="1:18" s="10" customFormat="1" ht="17.100000000000001" customHeight="1" x14ac:dyDescent="0.25">
      <c r="A29" s="11">
        <f>Berechnungen!H26</f>
        <v>24</v>
      </c>
      <c r="B29" s="11" t="str">
        <f>Berechnungen!J26</f>
        <v>Mi</v>
      </c>
      <c r="C29" s="54"/>
      <c r="D29" s="55"/>
      <c r="E29" s="53"/>
      <c r="F29" s="53"/>
      <c r="G29" s="56"/>
      <c r="I29" s="61"/>
      <c r="J29" s="89" t="str">
        <f t="shared" si="0"/>
        <v xml:space="preserve"> </v>
      </c>
      <c r="K29" s="92" t="str">
        <f t="shared" si="1"/>
        <v xml:space="preserve"> </v>
      </c>
      <c r="L29"/>
    </row>
    <row r="30" spans="1:18" s="10" customFormat="1" ht="17.100000000000001" customHeight="1" x14ac:dyDescent="0.25">
      <c r="A30" s="11">
        <f>Berechnungen!H27</f>
        <v>25</v>
      </c>
      <c r="B30" s="11" t="str">
        <f>Berechnungen!J27</f>
        <v>Do</v>
      </c>
      <c r="C30" s="54"/>
      <c r="D30" s="55"/>
      <c r="E30" s="53"/>
      <c r="F30" s="53"/>
      <c r="G30" s="56"/>
      <c r="I30" s="61"/>
      <c r="J30" s="90" t="str">
        <f t="shared" si="0"/>
        <v xml:space="preserve"> </v>
      </c>
      <c r="K30" s="92" t="str">
        <f t="shared" si="1"/>
        <v xml:space="preserve"> </v>
      </c>
      <c r="L30"/>
    </row>
    <row r="31" spans="1:18" s="10" customFormat="1" ht="17.100000000000001" customHeight="1" x14ac:dyDescent="0.25">
      <c r="A31" s="11">
        <f>Berechnungen!H28</f>
        <v>26</v>
      </c>
      <c r="B31" s="11" t="str">
        <f>Berechnungen!J28</f>
        <v>Fr</v>
      </c>
      <c r="C31" s="54"/>
      <c r="D31" s="55"/>
      <c r="E31" s="53"/>
      <c r="F31" s="53"/>
      <c r="G31" s="56"/>
      <c r="I31" s="61"/>
      <c r="J31" s="89" t="str">
        <f t="shared" si="0"/>
        <v xml:space="preserve"> </v>
      </c>
      <c r="K31" s="92" t="str">
        <f t="shared" si="1"/>
        <v xml:space="preserve"> </v>
      </c>
      <c r="L31"/>
    </row>
    <row r="32" spans="1:18" s="10" customFormat="1" ht="17.100000000000001" customHeight="1" x14ac:dyDescent="0.25">
      <c r="A32" s="11">
        <f>Berechnungen!H29</f>
        <v>27</v>
      </c>
      <c r="B32" s="11" t="str">
        <f>Berechnungen!J29</f>
        <v>Sa</v>
      </c>
      <c r="C32" s="54"/>
      <c r="D32" s="55"/>
      <c r="E32" s="53"/>
      <c r="F32" s="53"/>
      <c r="G32" s="56"/>
      <c r="I32" s="61"/>
      <c r="J32" s="90" t="str">
        <f t="shared" si="0"/>
        <v xml:space="preserve"> </v>
      </c>
      <c r="K32" s="92" t="str">
        <f t="shared" si="1"/>
        <v xml:space="preserve"> </v>
      </c>
      <c r="L32"/>
    </row>
    <row r="33" spans="1:12" s="10" customFormat="1" ht="17.100000000000001" customHeight="1" x14ac:dyDescent="0.25">
      <c r="A33" s="11">
        <f>Berechnungen!H30</f>
        <v>28</v>
      </c>
      <c r="B33" s="11" t="str">
        <f>Berechnungen!J30</f>
        <v>So</v>
      </c>
      <c r="C33" s="54"/>
      <c r="D33" s="55"/>
      <c r="E33" s="53"/>
      <c r="F33" s="53"/>
      <c r="G33" s="56"/>
      <c r="I33" s="61"/>
      <c r="J33" s="89" t="str">
        <f t="shared" si="0"/>
        <v xml:space="preserve"> </v>
      </c>
      <c r="K33" s="92" t="str">
        <f t="shared" si="1"/>
        <v xml:space="preserve"> </v>
      </c>
      <c r="L33"/>
    </row>
    <row r="34" spans="1:12" s="10" customFormat="1" ht="17.100000000000001" customHeight="1" x14ac:dyDescent="0.25">
      <c r="A34" s="35">
        <f>IF(Berechnungen!H31=0," ",Berechnungen!H31)</f>
        <v>29</v>
      </c>
      <c r="B34" s="45" t="str">
        <f>Berechnungen!J31</f>
        <v>Mo</v>
      </c>
      <c r="C34" s="57"/>
      <c r="D34" s="58"/>
      <c r="E34" s="53"/>
      <c r="F34" s="53"/>
      <c r="G34" s="59"/>
      <c r="I34" s="61"/>
      <c r="J34" s="90" t="str">
        <f t="shared" si="0"/>
        <v xml:space="preserve"> </v>
      </c>
      <c r="K34" s="92" t="str">
        <f t="shared" si="1"/>
        <v xml:space="preserve"> </v>
      </c>
      <c r="L34"/>
    </row>
    <row r="35" spans="1:12" s="10" customFormat="1" ht="17.100000000000001" customHeight="1" x14ac:dyDescent="0.25">
      <c r="A35" s="35">
        <f>IF(Berechnungen!H32=0," ",Berechnungen!H32)</f>
        <v>30</v>
      </c>
      <c r="B35" s="45" t="str">
        <f>Berechnungen!J32</f>
        <v>Di</v>
      </c>
      <c r="C35" s="57"/>
      <c r="D35" s="58"/>
      <c r="E35" s="53"/>
      <c r="F35" s="53"/>
      <c r="G35" s="59"/>
      <c r="I35" s="61"/>
      <c r="J35" s="89" t="str">
        <f t="shared" si="0"/>
        <v xml:space="preserve"> </v>
      </c>
      <c r="K35" s="92" t="str">
        <f t="shared" si="1"/>
        <v xml:space="preserve"> </v>
      </c>
      <c r="L35"/>
    </row>
    <row r="36" spans="1:12" ht="17.100000000000001" customHeight="1" x14ac:dyDescent="0.25">
      <c r="A36" s="35">
        <f>IF(Berechnungen!H33=0," ",Berechnungen!H33)</f>
        <v>31</v>
      </c>
      <c r="B36" s="45" t="str">
        <f>Berechnungen!J33</f>
        <v>Mi</v>
      </c>
      <c r="C36" s="36"/>
      <c r="D36" s="37"/>
      <c r="E36" s="53"/>
      <c r="F36" s="53"/>
      <c r="G36" s="37"/>
      <c r="I36" s="62"/>
      <c r="J36" s="92" t="str">
        <f t="shared" si="0"/>
        <v xml:space="preserve"> </v>
      </c>
      <c r="K36" s="92" t="str">
        <f t="shared" si="1"/>
        <v xml:space="preserve"> </v>
      </c>
    </row>
    <row r="37" spans="1:12" ht="17.100000000000001" customHeight="1" x14ac:dyDescent="0.25">
      <c r="I37" s="62"/>
      <c r="J37" s="92"/>
      <c r="K37" s="93"/>
    </row>
    <row r="38" spans="1:12" ht="15.95" customHeight="1" thickBot="1" x14ac:dyDescent="0.3">
      <c r="A38" s="116" t="s">
        <v>9</v>
      </c>
      <c r="B38" s="116"/>
      <c r="C38" s="116"/>
      <c r="D38" s="116"/>
      <c r="E38" s="111"/>
      <c r="F38" s="111"/>
      <c r="G38" s="111"/>
      <c r="I38" s="63"/>
      <c r="J38" s="92"/>
      <c r="K38" s="94"/>
    </row>
    <row r="39" spans="1:12" ht="15.95" customHeight="1" thickTop="1" thickBot="1" x14ac:dyDescent="0.3">
      <c r="A39" s="117"/>
      <c r="B39" s="117"/>
      <c r="C39" s="117"/>
      <c r="D39" s="117"/>
      <c r="E39" s="117"/>
      <c r="F39" s="117"/>
      <c r="G39" s="117"/>
      <c r="H39" s="87"/>
      <c r="I39" s="86">
        <f>SUM(I6:I38)</f>
        <v>0</v>
      </c>
      <c r="J39" s="12">
        <f>SUM(J6:J38)</f>
        <v>0</v>
      </c>
      <c r="K39" s="12">
        <f>SUM(K6:K38)</f>
        <v>0</v>
      </c>
    </row>
    <row r="40" spans="1:12" ht="15.75" thickTop="1" x14ac:dyDescent="0.25">
      <c r="A40" s="111"/>
      <c r="B40" s="111"/>
      <c r="C40" s="111"/>
      <c r="D40" s="111"/>
      <c r="E40" s="111"/>
      <c r="F40" s="111"/>
      <c r="G40" s="111"/>
    </row>
    <row r="41" spans="1:12" x14ac:dyDescent="0.25">
      <c r="A41" s="111"/>
      <c r="B41" s="111"/>
      <c r="C41" s="111"/>
      <c r="D41" s="111"/>
      <c r="E41" s="111"/>
      <c r="F41" s="111"/>
      <c r="G41" s="111"/>
    </row>
    <row r="42" spans="1:12" x14ac:dyDescent="0.25">
      <c r="A42" s="111"/>
      <c r="B42" s="111"/>
      <c r="C42" s="111"/>
      <c r="D42" s="111"/>
      <c r="E42" s="111"/>
      <c r="F42" s="111"/>
      <c r="G42" s="111"/>
    </row>
    <row r="43" spans="1:12" x14ac:dyDescent="0.25">
      <c r="A43" s="111"/>
      <c r="B43" s="111"/>
      <c r="C43" s="111"/>
      <c r="D43" s="111"/>
      <c r="E43" s="111"/>
      <c r="F43" s="111"/>
      <c r="G43" s="111"/>
    </row>
    <row r="45" spans="1:12" x14ac:dyDescent="0.25">
      <c r="A45" s="95" t="s">
        <v>10</v>
      </c>
      <c r="B45" s="95"/>
      <c r="C45" s="95"/>
      <c r="D45" s="109"/>
      <c r="E45" s="110"/>
      <c r="F45" s="111"/>
      <c r="G45" s="110"/>
    </row>
    <row r="46" spans="1:12" x14ac:dyDescent="0.25">
      <c r="A46" s="85"/>
    </row>
  </sheetData>
  <sheetProtection algorithmName="SHA-512" hashValue="73vOYfzNIgiyTZfYSLPpHaucns0QaZ4PFrML7pYs90HqACNiajrQlnon5stcTTKZsdrlABYYKA2mvG++6U5X+A==" saltValue="XRaR4ED5AkoX4+eZ8tOn8g==" spinCount="100000" sheet="1" objects="1" scenarios="1"/>
  <mergeCells count="25">
    <mergeCell ref="A45:C45"/>
    <mergeCell ref="D45:E45"/>
    <mergeCell ref="F45:G45"/>
    <mergeCell ref="A4:B4"/>
    <mergeCell ref="G4:H4"/>
    <mergeCell ref="A5:B5"/>
    <mergeCell ref="A38:D38"/>
    <mergeCell ref="E38:G38"/>
    <mergeCell ref="A43:G43"/>
    <mergeCell ref="A39:G39"/>
    <mergeCell ref="A40:G40"/>
    <mergeCell ref="A41:G41"/>
    <mergeCell ref="A42:G42"/>
    <mergeCell ref="G3:H3"/>
    <mergeCell ref="E3:F3"/>
    <mergeCell ref="L6:M6"/>
    <mergeCell ref="I1:I2"/>
    <mergeCell ref="I3:K3"/>
    <mergeCell ref="I4:K4"/>
    <mergeCell ref="A1:C1"/>
    <mergeCell ref="D1:F1"/>
    <mergeCell ref="G1:H1"/>
    <mergeCell ref="A2:C2"/>
    <mergeCell ref="D2:F2"/>
    <mergeCell ref="G2:H2"/>
  </mergeCells>
  <conditionalFormatting sqref="A35 C35:D35 G35">
    <cfRule type="expression" dxfId="60" priority="62">
      <formula>$A35=30</formula>
    </cfRule>
  </conditionalFormatting>
  <conditionalFormatting sqref="A36 C36:D36 G36">
    <cfRule type="expression" dxfId="59" priority="61">
      <formula>$A36=31</formula>
    </cfRule>
  </conditionalFormatting>
  <conditionalFormatting sqref="A34:D34 G34">
    <cfRule type="expression" dxfId="58" priority="22">
      <formula>OR($B34="So",$B34="Sa")</formula>
    </cfRule>
    <cfRule type="expression" dxfId="57" priority="59">
      <formula>$A34=29</formula>
    </cfRule>
  </conditionalFormatting>
  <conditionalFormatting sqref="D6:F6 A6:B6">
    <cfRule type="expression" dxfId="56" priority="58">
      <formula>OR(B6="So",B6="Sa")</formula>
    </cfRule>
  </conditionalFormatting>
  <conditionalFormatting sqref="B6:G6">
    <cfRule type="expression" dxfId="55" priority="57">
      <formula>OR(B6="So",B6="Sa")</formula>
    </cfRule>
  </conditionalFormatting>
  <conditionalFormatting sqref="E6:E36">
    <cfRule type="expression" dxfId="54" priority="55">
      <formula>OR(XFB6="So",XFB6="Sa")</formula>
    </cfRule>
  </conditionalFormatting>
  <conditionalFormatting sqref="D6:G6">
    <cfRule type="expression" dxfId="53" priority="54">
      <formula>OR(B6="So",B6="Sa")</formula>
    </cfRule>
  </conditionalFormatting>
  <conditionalFormatting sqref="F6:G6">
    <cfRule type="expression" dxfId="52" priority="53">
      <formula>OR(A6="So",A6="Sa")</formula>
    </cfRule>
  </conditionalFormatting>
  <conditionalFormatting sqref="E6:F6">
    <cfRule type="expression" dxfId="51" priority="52">
      <formula>OR(B6="So",B6="Sa")</formula>
    </cfRule>
  </conditionalFormatting>
  <conditionalFormatting sqref="F6">
    <cfRule type="expression" dxfId="50" priority="51">
      <formula>OR(B6="So",B6="Sa")</formula>
    </cfRule>
  </conditionalFormatting>
  <conditionalFormatting sqref="A12:D12 G12">
    <cfRule type="expression" dxfId="49" priority="50">
      <formula>OR($B12="So",$B12="Sa")</formula>
    </cfRule>
  </conditionalFormatting>
  <conditionalFormatting sqref="A8:D8 G8">
    <cfRule type="expression" dxfId="48" priority="48">
      <formula>OR($B8="So",$B8="Sa")</formula>
    </cfRule>
  </conditionalFormatting>
  <conditionalFormatting sqref="A7:D7 G7">
    <cfRule type="expression" dxfId="47" priority="47">
      <formula>OR($B7="So",$B7="Sa")</formula>
    </cfRule>
  </conditionalFormatting>
  <conditionalFormatting sqref="A9:D9 G9">
    <cfRule type="expression" dxfId="46" priority="46">
      <formula>OR($B9="So",$B9="Sa")</formula>
    </cfRule>
  </conditionalFormatting>
  <conditionalFormatting sqref="A10:D10 G10">
    <cfRule type="expression" dxfId="45" priority="45">
      <formula>OR($B10="So",$B10="Sa")</formula>
    </cfRule>
  </conditionalFormatting>
  <conditionalFormatting sqref="A11:D11 G11">
    <cfRule type="expression" dxfId="44" priority="44">
      <formula>OR($B11="So",$B11="Sa")</formula>
    </cfRule>
  </conditionalFormatting>
  <conditionalFormatting sqref="A13:D13 G13">
    <cfRule type="expression" dxfId="43" priority="43">
      <formula>OR($B13="So",$B13="Sa")</formula>
    </cfRule>
  </conditionalFormatting>
  <conditionalFormatting sqref="A14:D14 G14">
    <cfRule type="expression" dxfId="42" priority="42">
      <formula>OR($B14="So",$B14="Sa")</formula>
    </cfRule>
  </conditionalFormatting>
  <conditionalFormatting sqref="A15:D15 G15">
    <cfRule type="expression" dxfId="41" priority="41">
      <formula>OR($B15="So",$B15="Sa")</formula>
    </cfRule>
  </conditionalFormatting>
  <conditionalFormatting sqref="A16:D16 G16">
    <cfRule type="expression" dxfId="40" priority="40">
      <formula>OR($B16="So",$B16="Sa")</formula>
    </cfRule>
  </conditionalFormatting>
  <conditionalFormatting sqref="A17:D17 G17">
    <cfRule type="expression" dxfId="39" priority="39">
      <formula>OR($B17="So",$B17="Sa")</formula>
    </cfRule>
  </conditionalFormatting>
  <conditionalFormatting sqref="A18:D18 G18">
    <cfRule type="expression" dxfId="38" priority="38">
      <formula>OR($B18="So",$B18="Sa")</formula>
    </cfRule>
  </conditionalFormatting>
  <conditionalFormatting sqref="A19:D19 G19">
    <cfRule type="expression" dxfId="37" priority="37">
      <formula>OR($B19="So",$B19="Sa")</formula>
    </cfRule>
  </conditionalFormatting>
  <conditionalFormatting sqref="A20:D20 G20">
    <cfRule type="expression" dxfId="36" priority="36">
      <formula>OR($B20="So",$B20="Sa")</formula>
    </cfRule>
  </conditionalFormatting>
  <conditionalFormatting sqref="A21:D21 G21">
    <cfRule type="expression" dxfId="35" priority="35">
      <formula>OR($B21="So",$B21="Sa")</formula>
    </cfRule>
  </conditionalFormatting>
  <conditionalFormatting sqref="A22:D22 G22">
    <cfRule type="expression" dxfId="34" priority="34">
      <formula>OR($B22="So",$B22="Sa")</formula>
    </cfRule>
  </conditionalFormatting>
  <conditionalFormatting sqref="A23:D23 G23">
    <cfRule type="expression" dxfId="33" priority="33">
      <formula>OR($B23="So",$B23="Sa")</formula>
    </cfRule>
  </conditionalFormatting>
  <conditionalFormatting sqref="A24:D24 G24">
    <cfRule type="expression" dxfId="32" priority="32">
      <formula>OR($B24="So",$B24="Sa")</formula>
    </cfRule>
  </conditionalFormatting>
  <conditionalFormatting sqref="A25:D25 G25">
    <cfRule type="expression" dxfId="31" priority="31">
      <formula>OR($B25="So",$B25="Sa")</formula>
    </cfRule>
  </conditionalFormatting>
  <conditionalFormatting sqref="A26:D26 G26">
    <cfRule type="expression" dxfId="30" priority="30">
      <formula>OR($B26="So",$B26="Sa")</formula>
    </cfRule>
  </conditionalFormatting>
  <conditionalFormatting sqref="A27:D27 G27">
    <cfRule type="expression" dxfId="29" priority="29">
      <formula>OR($B27="So",$B27="Sa")</formula>
    </cfRule>
  </conditionalFormatting>
  <conditionalFormatting sqref="A28:D28 G28">
    <cfRule type="expression" dxfId="28" priority="28">
      <formula>OR($B28="So",$B28="Sa")</formula>
    </cfRule>
  </conditionalFormatting>
  <conditionalFormatting sqref="A29:D29 G29">
    <cfRule type="expression" dxfId="27" priority="27">
      <formula>OR($B29="So",$B29="Sa")</formula>
    </cfRule>
  </conditionalFormatting>
  <conditionalFormatting sqref="A30:D30 G30">
    <cfRule type="expression" dxfId="26" priority="26">
      <formula>OR($B30="So",$B30="Sa")</formula>
    </cfRule>
  </conditionalFormatting>
  <conditionalFormatting sqref="A31:D31 G31">
    <cfRule type="expression" dxfId="25" priority="25">
      <formula>OR($B31="So",$B31="Sa")</formula>
    </cfRule>
  </conditionalFormatting>
  <conditionalFormatting sqref="A32:D32 G32">
    <cfRule type="expression" dxfId="24" priority="24">
      <formula>OR($B32="So",$B32="Sa")</formula>
    </cfRule>
  </conditionalFormatting>
  <conditionalFormatting sqref="A33:D33 G33">
    <cfRule type="expression" dxfId="23" priority="23">
      <formula>OR($B33="So",$B33="Sa")</formula>
    </cfRule>
  </conditionalFormatting>
  <conditionalFormatting sqref="A35:D35 G35">
    <cfRule type="expression" dxfId="22" priority="21">
      <formula>OR($B35="So",$B35="Sa")</formula>
    </cfRule>
  </conditionalFormatting>
  <conditionalFormatting sqref="A36:D36 G36">
    <cfRule type="expression" dxfId="21" priority="20">
      <formula>OR($B36="So",$B36="Sa")</formula>
    </cfRule>
  </conditionalFormatting>
  <conditionalFormatting sqref="B35">
    <cfRule type="expression" dxfId="20" priority="19">
      <formula>$A35=30</formula>
    </cfRule>
  </conditionalFormatting>
  <conditionalFormatting sqref="B36">
    <cfRule type="expression" dxfId="19" priority="18">
      <formula>$A36=31</formula>
    </cfRule>
  </conditionalFormatting>
  <conditionalFormatting sqref="C6">
    <cfRule type="expression" dxfId="18" priority="66">
      <formula>OR(D6="So",D6="Sa")</formula>
    </cfRule>
  </conditionalFormatting>
  <conditionalFormatting sqref="G6">
    <cfRule type="expression" dxfId="17" priority="68">
      <formula>OR(#REF!="So",#REF!="Sa")</formula>
    </cfRule>
  </conditionalFormatting>
  <conditionalFormatting sqref="E6:G6">
    <cfRule type="expression" priority="72">
      <formula>OR(I6="So",I6="Sa")</formula>
    </cfRule>
  </conditionalFormatting>
  <conditionalFormatting sqref="C6:D6">
    <cfRule type="expression" priority="73">
      <formula>OR(B6="So",B6="Sa")</formula>
    </cfRule>
  </conditionalFormatting>
  <conditionalFormatting sqref="C6">
    <cfRule type="expression" dxfId="16" priority="81">
      <formula>OR(B6="So",B6="Sa")</formula>
    </cfRule>
  </conditionalFormatting>
  <conditionalFormatting sqref="E7:E36">
    <cfRule type="expression" dxfId="15" priority="1">
      <formula>OR(B7="So",B7="Sa")</formula>
    </cfRule>
  </conditionalFormatting>
  <conditionalFormatting sqref="F7:F36">
    <cfRule type="expression" dxfId="14" priority="12">
      <formula>OR(G7="So",G7="Sa")</formula>
    </cfRule>
  </conditionalFormatting>
  <conditionalFormatting sqref="F7:F36">
    <cfRule type="expression" dxfId="13" priority="11">
      <formula>OR(F7="So",F7="Sa")</formula>
    </cfRule>
  </conditionalFormatting>
  <conditionalFormatting sqref="F7:F36">
    <cfRule type="expression" dxfId="12" priority="10">
      <formula>OR(D7="So",D7="Sa")</formula>
    </cfRule>
  </conditionalFormatting>
  <conditionalFormatting sqref="F7:F36">
    <cfRule type="expression" dxfId="11" priority="9">
      <formula>OR(A7="So",A7="Sa")</formula>
    </cfRule>
  </conditionalFormatting>
  <conditionalFormatting sqref="F7:F36">
    <cfRule type="expression" dxfId="10" priority="8">
      <formula>OR(C7="So",C7="Sa")</formula>
    </cfRule>
  </conditionalFormatting>
  <conditionalFormatting sqref="F7:F36">
    <cfRule type="expression" dxfId="9" priority="7">
      <formula>OR(B7="So",B7="Sa")</formula>
    </cfRule>
  </conditionalFormatting>
  <conditionalFormatting sqref="F7:F36">
    <cfRule type="expression" priority="13">
      <formula>OR(J7="So",J7="Sa")</formula>
    </cfRule>
  </conditionalFormatting>
  <conditionalFormatting sqref="E7:E36">
    <cfRule type="expression" dxfId="8" priority="5">
      <formula>OR(F7="So",F7="Sa")</formula>
    </cfRule>
  </conditionalFormatting>
  <conditionalFormatting sqref="E7:E36">
    <cfRule type="expression" dxfId="7" priority="4">
      <formula>OR(E7="So",E7="Sa")</formula>
    </cfRule>
  </conditionalFormatting>
  <conditionalFormatting sqref="E7:E36">
    <cfRule type="expression" dxfId="6" priority="2">
      <formula>OR(C7="So",C7="Sa")</formula>
    </cfRule>
  </conditionalFormatting>
  <conditionalFormatting sqref="E7:E36">
    <cfRule type="expression" priority="6">
      <formula>OR(I7="So",I7="Sa")</formula>
    </cfRule>
  </conditionalFormatting>
  <dataValidations count="5">
    <dataValidation type="whole" allowBlank="1" showInputMessage="1" showErrorMessage="1" sqref="K2">
      <formula1>1</formula1>
      <formula2>12</formula2>
    </dataValidation>
    <dataValidation type="list" allowBlank="1" showInputMessage="1" showErrorMessage="1" sqref="F7:F36">
      <formula1>"B,H"</formula1>
    </dataValidation>
    <dataValidation type="list" allowBlank="1" showInputMessage="1" showErrorMessage="1" errorTitle="Fehler" error="Bitte nur &quot;B&quot; für Baustellenübernachtung_x000a_oder &quot;H&quot; für Hotel Übernachtung_x000a_eingeben." sqref="F6">
      <formula1>"B,H"</formula1>
    </dataValidation>
    <dataValidation type="list" allowBlank="1" showInputMessage="1" showErrorMessage="1" errorTitle="Fehler" error="Bitte nur _x000a_&quot;U&quot; für Urlaub_x000a_&quot;F&quot; für Freischicht_x000a_&quot;B&quot; für Bereitschaft _x000a_&quot;K&quot; für Krank_x000a_oder &quot;XXX&quot; für keins davon" sqref="E7:E36">
      <formula1>"XXX,U,F,B,K"</formula1>
    </dataValidation>
    <dataValidation type="list" allowBlank="1" showInputMessage="1" showErrorMessage="1" errorTitle="Fehler" error="Bitte nur _x000a_&quot;U&quot; für Urlaub_x000a_&quot;F&quot; für Freischicht_x000a_&quot;B&quot; für Bereitschaft _x000a_&quot;K&quot; für Krank_x000a_oder &quot;XXX&quot; für keins davon" sqref="E6">
      <formula1>"XXX,U,F,B,K"</formula1>
    </dataValidation>
  </dataValidations>
  <pageMargins left="0.7" right="0.7" top="0.75" bottom="0.75" header="0.3" footer="0.3"/>
  <pageSetup paperSize="9" scale="93" fitToWidth="0" fitToHeight="0" orientation="portrait" r:id="rId1"/>
  <ignoredErrors>
    <ignoredError sqref="J6:J10 K7:K36 J11:J36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8834C8DA-A6A3-4F9E-AC1B-81584B45A2C9}">
            <xm:f>MATCH(L7:L19,Feiertage!C3:C27,0)</xm:f>
            <x14:dxf>
              <fill>
                <patternFill>
                  <bgColor theme="3" tint="0.79998168889431442"/>
                </patternFill>
              </fill>
            </x14:dxf>
          </x14:cfRule>
          <xm:sqref>L7:M7</xm:sqref>
        </x14:conditionalFormatting>
        <x14:conditionalFormatting xmlns:xm="http://schemas.microsoft.com/office/excel/2006/main">
          <x14:cfRule type="expression" priority="84" id="{54BDC6DC-B836-401B-9A98-EC660EF397E9}">
            <xm:f>MATCH($M$7:$M$19,Feiertage!F3:F27,0)</xm:f>
            <x14:dxf>
              <fill>
                <patternFill>
                  <bgColor theme="0" tint="-0.24994659260841701"/>
                </patternFill>
              </fill>
            </x14:dxf>
          </x14:cfRule>
          <xm:sqref>C6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activeCell="C20" sqref="C20"/>
    </sheetView>
  </sheetViews>
  <sheetFormatPr baseColWidth="10" defaultColWidth="9.140625" defaultRowHeight="15" x14ac:dyDescent="0.25"/>
  <cols>
    <col min="1" max="1" width="13.140625" style="1" customWidth="1"/>
    <col min="2" max="2" width="12.42578125" style="1" customWidth="1"/>
    <col min="3" max="3" width="14.7109375" customWidth="1"/>
    <col min="4" max="4" width="12" customWidth="1"/>
    <col min="5" max="5" width="13.42578125" style="1" customWidth="1"/>
    <col min="6" max="6" width="13.28515625" style="28" customWidth="1"/>
    <col min="7" max="7" width="9.140625" style="1"/>
    <col min="8" max="8" width="10.140625" style="28" bestFit="1" customWidth="1"/>
    <col min="9" max="9" width="11.5703125" style="1" customWidth="1"/>
    <col min="10" max="10" width="10.140625" style="1" bestFit="1" customWidth="1"/>
    <col min="11" max="11" width="13.5703125" customWidth="1"/>
  </cols>
  <sheetData>
    <row r="1" spans="1:17" x14ac:dyDescent="0.25">
      <c r="A1" s="14"/>
    </row>
    <row r="2" spans="1:17" x14ac:dyDescent="0.25">
      <c r="A2" s="118" t="s">
        <v>17</v>
      </c>
      <c r="B2" s="122"/>
      <c r="C2" s="123"/>
      <c r="E2" s="118" t="s">
        <v>18</v>
      </c>
      <c r="F2" s="119"/>
      <c r="G2" s="120"/>
      <c r="H2" s="118" t="s">
        <v>19</v>
      </c>
      <c r="I2" s="119"/>
      <c r="J2" s="119"/>
      <c r="K2" s="121"/>
      <c r="L2" s="118" t="s">
        <v>23</v>
      </c>
      <c r="M2" s="119"/>
      <c r="N2" s="119"/>
      <c r="O2" s="119"/>
      <c r="P2" s="119"/>
      <c r="Q2" s="121"/>
    </row>
    <row r="3" spans="1:17" x14ac:dyDescent="0.25">
      <c r="A3" s="23">
        <f>A19</f>
        <v>43101</v>
      </c>
      <c r="B3" s="20">
        <f>DAY(EOMONTH(A3,0))</f>
        <v>31</v>
      </c>
      <c r="C3" s="24">
        <f>A3+B3-1</f>
        <v>43131</v>
      </c>
      <c r="E3" s="29">
        <f>DATE(A16,C17,A18)</f>
        <v>43101</v>
      </c>
      <c r="F3" s="30">
        <f>IF(E3=A3,B3,0)</f>
        <v>31</v>
      </c>
      <c r="G3" s="20">
        <f>SUM(F3:F14)</f>
        <v>31</v>
      </c>
      <c r="H3" s="38">
        <f>IF(G3&gt;=J91,1)</f>
        <v>1</v>
      </c>
      <c r="I3" s="39">
        <f>DATE(A16,C17,A18)</f>
        <v>43101</v>
      </c>
      <c r="J3" s="1" t="str">
        <f>TEXT(I3, "TTT")</f>
        <v>Mo</v>
      </c>
      <c r="K3" s="40"/>
    </row>
    <row r="4" spans="1:17" x14ac:dyDescent="0.25">
      <c r="A4" s="23">
        <f>DATE(YEAR(A3),MONTH(A3)+1,DAY(A3))</f>
        <v>43132</v>
      </c>
      <c r="B4" s="20">
        <f t="shared" ref="B4:B14" si="0">DAY(EOMONTH(A4,0))</f>
        <v>28</v>
      </c>
      <c r="C4" s="24">
        <f t="shared" ref="C4:C14" si="1">A4+B4-1</f>
        <v>43159</v>
      </c>
      <c r="E4" s="32"/>
      <c r="F4" s="30">
        <f>IF(E3=A4,B4,0)</f>
        <v>0</v>
      </c>
      <c r="G4" s="20"/>
      <c r="H4" s="38">
        <f>IF(G3&gt;=2,H3+1)</f>
        <v>2</v>
      </c>
      <c r="I4" s="39">
        <f>I3+1</f>
        <v>43102</v>
      </c>
      <c r="J4" s="1" t="str">
        <f t="shared" ref="J4:J33" si="2">TEXT(I4, "TTT")</f>
        <v>Di</v>
      </c>
      <c r="K4" s="40"/>
    </row>
    <row r="5" spans="1:17" x14ac:dyDescent="0.25">
      <c r="A5" s="23">
        <f>DATE(YEAR(A4),MONTH(A4)+1,DAY(A4))</f>
        <v>43160</v>
      </c>
      <c r="B5" s="20">
        <f t="shared" si="0"/>
        <v>31</v>
      </c>
      <c r="C5" s="24">
        <f t="shared" si="1"/>
        <v>43190</v>
      </c>
      <c r="E5" s="32"/>
      <c r="F5" s="30">
        <f>IF(E3=A5,B5,0)</f>
        <v>0</v>
      </c>
      <c r="G5" s="20"/>
      <c r="H5" s="38">
        <f>IF(G3&gt;=3,H4+1)</f>
        <v>3</v>
      </c>
      <c r="I5" s="39">
        <f t="shared" ref="I5:I30" si="3">I4+1</f>
        <v>43103</v>
      </c>
      <c r="J5" s="1" t="str">
        <f t="shared" si="2"/>
        <v>Mi</v>
      </c>
      <c r="K5" s="40"/>
    </row>
    <row r="6" spans="1:17" x14ac:dyDescent="0.25">
      <c r="A6" s="23">
        <f t="shared" ref="A6:A14" si="4">DATE(YEAR(A5),MONTH(A5)+1,DAY(A5))</f>
        <v>43191</v>
      </c>
      <c r="B6" s="20">
        <f t="shared" si="0"/>
        <v>30</v>
      </c>
      <c r="C6" s="24">
        <f t="shared" si="1"/>
        <v>43220</v>
      </c>
      <c r="E6" s="32"/>
      <c r="F6" s="30">
        <f>IF(E3=A6,B6,0)</f>
        <v>0</v>
      </c>
      <c r="G6" s="20"/>
      <c r="H6" s="38">
        <f>IF(G3&gt;=4,H5+1)</f>
        <v>4</v>
      </c>
      <c r="I6" s="39">
        <f t="shared" si="3"/>
        <v>43104</v>
      </c>
      <c r="J6" s="1" t="str">
        <f t="shared" si="2"/>
        <v>Do</v>
      </c>
      <c r="K6" s="40"/>
    </row>
    <row r="7" spans="1:17" x14ac:dyDescent="0.25">
      <c r="A7" s="23">
        <f t="shared" si="4"/>
        <v>43221</v>
      </c>
      <c r="B7" s="20">
        <f t="shared" si="0"/>
        <v>31</v>
      </c>
      <c r="C7" s="24">
        <f t="shared" si="1"/>
        <v>43251</v>
      </c>
      <c r="E7" s="32"/>
      <c r="F7" s="30">
        <f>IF(E3=A7,B7,0)</f>
        <v>0</v>
      </c>
      <c r="G7" s="20"/>
      <c r="H7" s="38">
        <f>IF(G3&gt;=5,H6+1)</f>
        <v>5</v>
      </c>
      <c r="I7" s="39">
        <f t="shared" si="3"/>
        <v>43105</v>
      </c>
      <c r="J7" s="1" t="str">
        <f t="shared" si="2"/>
        <v>Fr</v>
      </c>
      <c r="K7" s="40"/>
    </row>
    <row r="8" spans="1:17" x14ac:dyDescent="0.25">
      <c r="A8" s="23">
        <f t="shared" si="4"/>
        <v>43252</v>
      </c>
      <c r="B8" s="20">
        <f t="shared" si="0"/>
        <v>30</v>
      </c>
      <c r="C8" s="24">
        <f t="shared" si="1"/>
        <v>43281</v>
      </c>
      <c r="E8" s="32"/>
      <c r="F8" s="30">
        <f>IF(E3=A8,B8,0)</f>
        <v>0</v>
      </c>
      <c r="G8" s="20"/>
      <c r="H8" s="38">
        <f>IF(G3&gt;=6,H7+1)</f>
        <v>6</v>
      </c>
      <c r="I8" s="39">
        <f t="shared" si="3"/>
        <v>43106</v>
      </c>
      <c r="J8" s="1" t="str">
        <f t="shared" si="2"/>
        <v>Sa</v>
      </c>
      <c r="K8" s="40"/>
    </row>
    <row r="9" spans="1:17" x14ac:dyDescent="0.25">
      <c r="A9" s="23">
        <f t="shared" si="4"/>
        <v>43282</v>
      </c>
      <c r="B9" s="20">
        <f t="shared" si="0"/>
        <v>31</v>
      </c>
      <c r="C9" s="24">
        <f t="shared" si="1"/>
        <v>43312</v>
      </c>
      <c r="E9" s="32"/>
      <c r="F9" s="30">
        <f>IF(E3=A9,B9,0)</f>
        <v>0</v>
      </c>
      <c r="G9" s="20"/>
      <c r="H9" s="38">
        <f>IF(G3&gt;=7,H8+1)</f>
        <v>7</v>
      </c>
      <c r="I9" s="39">
        <f t="shared" si="3"/>
        <v>43107</v>
      </c>
      <c r="J9" s="1" t="str">
        <f t="shared" si="2"/>
        <v>So</v>
      </c>
      <c r="K9" s="40"/>
    </row>
    <row r="10" spans="1:17" x14ac:dyDescent="0.25">
      <c r="A10" s="23">
        <f t="shared" si="4"/>
        <v>43313</v>
      </c>
      <c r="B10" s="20">
        <f t="shared" si="0"/>
        <v>31</v>
      </c>
      <c r="C10" s="24">
        <f t="shared" si="1"/>
        <v>43343</v>
      </c>
      <c r="E10" s="32"/>
      <c r="F10" s="30">
        <f>IF(E3=A10,B10,0)</f>
        <v>0</v>
      </c>
      <c r="G10" s="20"/>
      <c r="H10" s="38">
        <f>IF(G3&gt;=8,H9+1)</f>
        <v>8</v>
      </c>
      <c r="I10" s="39">
        <f t="shared" si="3"/>
        <v>43108</v>
      </c>
      <c r="J10" s="1" t="str">
        <f t="shared" si="2"/>
        <v>Mo</v>
      </c>
      <c r="K10" s="40"/>
    </row>
    <row r="11" spans="1:17" x14ac:dyDescent="0.25">
      <c r="A11" s="23">
        <f t="shared" si="4"/>
        <v>43344</v>
      </c>
      <c r="B11" s="20">
        <f t="shared" si="0"/>
        <v>30</v>
      </c>
      <c r="C11" s="24">
        <f t="shared" si="1"/>
        <v>43373</v>
      </c>
      <c r="E11" s="32"/>
      <c r="F11" s="30">
        <f>IF(E3=A11,B11,0)</f>
        <v>0</v>
      </c>
      <c r="G11" s="20"/>
      <c r="H11" s="38">
        <f>IF(G3&gt;=9,H10+1)</f>
        <v>9</v>
      </c>
      <c r="I11" s="39">
        <f t="shared" si="3"/>
        <v>43109</v>
      </c>
      <c r="J11" s="1" t="str">
        <f t="shared" si="2"/>
        <v>Di</v>
      </c>
      <c r="K11" s="40"/>
    </row>
    <row r="12" spans="1:17" x14ac:dyDescent="0.25">
      <c r="A12" s="23">
        <f t="shared" si="4"/>
        <v>43374</v>
      </c>
      <c r="B12" s="20">
        <f t="shared" si="0"/>
        <v>31</v>
      </c>
      <c r="C12" s="24">
        <f t="shared" si="1"/>
        <v>43404</v>
      </c>
      <c r="E12" s="32"/>
      <c r="F12" s="30">
        <f>IF(E3=A12,B12,0)</f>
        <v>0</v>
      </c>
      <c r="G12" s="20"/>
      <c r="H12" s="38">
        <f>IF(G3&gt;=10,H11+1)</f>
        <v>10</v>
      </c>
      <c r="I12" s="39">
        <f t="shared" si="3"/>
        <v>43110</v>
      </c>
      <c r="J12" s="1" t="str">
        <f t="shared" si="2"/>
        <v>Mi</v>
      </c>
      <c r="K12" s="40"/>
    </row>
    <row r="13" spans="1:17" x14ac:dyDescent="0.25">
      <c r="A13" s="23">
        <f t="shared" si="4"/>
        <v>43405</v>
      </c>
      <c r="B13" s="20">
        <f t="shared" si="0"/>
        <v>30</v>
      </c>
      <c r="C13" s="24">
        <f t="shared" si="1"/>
        <v>43434</v>
      </c>
      <c r="E13" s="32"/>
      <c r="F13" s="30">
        <f>IF(E3=A13,B13,0)</f>
        <v>0</v>
      </c>
      <c r="G13" s="20"/>
      <c r="H13" s="38">
        <f>IF(G3&gt;=11,H12+1)</f>
        <v>11</v>
      </c>
      <c r="I13" s="39">
        <f t="shared" si="3"/>
        <v>43111</v>
      </c>
      <c r="J13" s="1" t="str">
        <f t="shared" si="2"/>
        <v>Do</v>
      </c>
      <c r="K13" s="40"/>
    </row>
    <row r="14" spans="1:17" x14ac:dyDescent="0.25">
      <c r="A14" s="25">
        <f t="shared" si="4"/>
        <v>43435</v>
      </c>
      <c r="B14" s="26">
        <f t="shared" si="0"/>
        <v>31</v>
      </c>
      <c r="C14" s="27">
        <f t="shared" si="1"/>
        <v>43465</v>
      </c>
      <c r="E14" s="33"/>
      <c r="F14" s="34">
        <f>IF(E3=A14,B14,0)</f>
        <v>0</v>
      </c>
      <c r="G14" s="26"/>
      <c r="H14" s="38">
        <f>IF(G3&gt;=12,H13+1)</f>
        <v>12</v>
      </c>
      <c r="I14" s="39">
        <f t="shared" si="3"/>
        <v>43112</v>
      </c>
      <c r="J14" s="1" t="str">
        <f t="shared" si="2"/>
        <v>Fr</v>
      </c>
      <c r="K14" s="40"/>
    </row>
    <row r="15" spans="1:17" x14ac:dyDescent="0.25">
      <c r="A15" s="14"/>
      <c r="H15" s="38">
        <f>IF(G3&gt;=13,H14+1)</f>
        <v>13</v>
      </c>
      <c r="I15" s="39">
        <f t="shared" si="3"/>
        <v>43113</v>
      </c>
      <c r="J15" s="1" t="str">
        <f t="shared" si="2"/>
        <v>Sa</v>
      </c>
      <c r="K15" s="40"/>
    </row>
    <row r="16" spans="1:17" x14ac:dyDescent="0.25">
      <c r="A16" s="16">
        <f>Kalendarium!J2</f>
        <v>2018</v>
      </c>
      <c r="B16" s="44" t="s">
        <v>16</v>
      </c>
      <c r="C16" s="22"/>
      <c r="E16" s="14"/>
      <c r="H16" s="38">
        <f>IF(G3&gt;=14,H15+1)</f>
        <v>14</v>
      </c>
      <c r="I16" s="39">
        <f t="shared" si="3"/>
        <v>43114</v>
      </c>
      <c r="J16" s="1" t="str">
        <f t="shared" si="2"/>
        <v>So</v>
      </c>
      <c r="K16" s="40"/>
    </row>
    <row r="17" spans="1:11" x14ac:dyDescent="0.25">
      <c r="A17" s="17">
        <v>1</v>
      </c>
      <c r="B17" s="32" t="s">
        <v>14</v>
      </c>
      <c r="C17" s="31">
        <f>Kalendarium!K2</f>
        <v>1</v>
      </c>
      <c r="H17" s="38">
        <f>IF(G3&gt;=15,H16+1)</f>
        <v>15</v>
      </c>
      <c r="I17" s="39">
        <f t="shared" si="3"/>
        <v>43115</v>
      </c>
      <c r="J17" s="1" t="str">
        <f t="shared" si="2"/>
        <v>Mo</v>
      </c>
      <c r="K17" s="40"/>
    </row>
    <row r="18" spans="1:11" x14ac:dyDescent="0.25">
      <c r="A18" s="17">
        <v>1</v>
      </c>
      <c r="B18" s="32" t="s">
        <v>15</v>
      </c>
      <c r="C18" s="31"/>
      <c r="F18" s="14"/>
      <c r="H18" s="38">
        <f>IF(G3&gt;=16,H17+1)</f>
        <v>16</v>
      </c>
      <c r="I18" s="39">
        <f t="shared" si="3"/>
        <v>43116</v>
      </c>
      <c r="J18" s="1" t="str">
        <f t="shared" si="2"/>
        <v>Di</v>
      </c>
      <c r="K18" s="40"/>
    </row>
    <row r="19" spans="1:11" x14ac:dyDescent="0.25">
      <c r="A19" s="18">
        <f>DATE(A16,A17,A18)</f>
        <v>43101</v>
      </c>
      <c r="B19" s="32"/>
      <c r="C19" s="31" t="str">
        <f>TEXT(I3,"MMMM")</f>
        <v>Januar</v>
      </c>
      <c r="H19" s="38">
        <f>IF(G3&gt;=17,H18+1)</f>
        <v>17</v>
      </c>
      <c r="I19" s="39">
        <f t="shared" si="3"/>
        <v>43117</v>
      </c>
      <c r="J19" s="1" t="str">
        <f t="shared" si="2"/>
        <v>Mi</v>
      </c>
      <c r="K19" s="40"/>
    </row>
    <row r="20" spans="1:11" x14ac:dyDescent="0.25">
      <c r="A20" s="19">
        <f>DATE(YEAR(A3),MONTH(A3)+1,DAY(A3))</f>
        <v>43132</v>
      </c>
      <c r="B20" s="33"/>
      <c r="C20" s="43" t="str">
        <f>C19&amp; " "&amp;A16</f>
        <v>Januar 2018</v>
      </c>
      <c r="H20" s="38">
        <f>IF(G3&gt;=18,H19+1)</f>
        <v>18</v>
      </c>
      <c r="I20" s="39">
        <f t="shared" si="3"/>
        <v>43118</v>
      </c>
      <c r="J20" s="1" t="str">
        <f t="shared" si="2"/>
        <v>Do</v>
      </c>
      <c r="K20" s="40"/>
    </row>
    <row r="21" spans="1:11" x14ac:dyDescent="0.25">
      <c r="A21" s="21"/>
      <c r="H21" s="38">
        <f>IF(G3&gt;=19,H20+1)</f>
        <v>19</v>
      </c>
      <c r="I21" s="39">
        <f t="shared" si="3"/>
        <v>43119</v>
      </c>
      <c r="J21" s="1" t="str">
        <f t="shared" si="2"/>
        <v>Fr</v>
      </c>
      <c r="K21" s="40"/>
    </row>
    <row r="22" spans="1:11" x14ac:dyDescent="0.25">
      <c r="A22" s="21"/>
      <c r="H22" s="38">
        <f>IF(G3&gt;=20,H21+1)</f>
        <v>20</v>
      </c>
      <c r="I22" s="39">
        <f t="shared" si="3"/>
        <v>43120</v>
      </c>
      <c r="J22" s="1" t="str">
        <f t="shared" si="2"/>
        <v>Sa</v>
      </c>
      <c r="K22" s="40"/>
    </row>
    <row r="23" spans="1:11" x14ac:dyDescent="0.25">
      <c r="A23" s="21"/>
      <c r="H23" s="38">
        <f>IF(G3&gt;=21,H22+1)</f>
        <v>21</v>
      </c>
      <c r="I23" s="39">
        <f t="shared" si="3"/>
        <v>43121</v>
      </c>
      <c r="J23" s="1" t="str">
        <f t="shared" si="2"/>
        <v>So</v>
      </c>
      <c r="K23" s="40"/>
    </row>
    <row r="24" spans="1:11" x14ac:dyDescent="0.25">
      <c r="A24" s="21"/>
      <c r="H24" s="38">
        <f>IF(G3&gt;=22,H23+1)</f>
        <v>22</v>
      </c>
      <c r="I24" s="39">
        <f t="shared" si="3"/>
        <v>43122</v>
      </c>
      <c r="J24" s="1" t="str">
        <f t="shared" si="2"/>
        <v>Mo</v>
      </c>
      <c r="K24" s="40"/>
    </row>
    <row r="25" spans="1:11" x14ac:dyDescent="0.25">
      <c r="A25" s="21"/>
      <c r="H25" s="38">
        <f>IF(G3&gt;=23,H24+1)</f>
        <v>23</v>
      </c>
      <c r="I25" s="39">
        <f t="shared" si="3"/>
        <v>43123</v>
      </c>
      <c r="J25" s="1" t="str">
        <f t="shared" si="2"/>
        <v>Di</v>
      </c>
      <c r="K25" s="40"/>
    </row>
    <row r="26" spans="1:11" x14ac:dyDescent="0.25">
      <c r="A26" s="21"/>
      <c r="H26" s="38">
        <f>IF(G3&gt;=24,H25+1)</f>
        <v>24</v>
      </c>
      <c r="I26" s="39">
        <f t="shared" si="3"/>
        <v>43124</v>
      </c>
      <c r="J26" s="1" t="str">
        <f t="shared" si="2"/>
        <v>Mi</v>
      </c>
      <c r="K26" s="40"/>
    </row>
    <row r="27" spans="1:11" x14ac:dyDescent="0.25">
      <c r="A27" s="21"/>
      <c r="H27" s="38">
        <f>IF(G3&gt;=25,H26+1)</f>
        <v>25</v>
      </c>
      <c r="I27" s="39">
        <f t="shared" si="3"/>
        <v>43125</v>
      </c>
      <c r="J27" s="1" t="str">
        <f t="shared" si="2"/>
        <v>Do</v>
      </c>
      <c r="K27" s="40"/>
    </row>
    <row r="28" spans="1:11" x14ac:dyDescent="0.25">
      <c r="A28" s="21"/>
      <c r="H28" s="38">
        <f>IF(G3&gt;=26,H27+1)</f>
        <v>26</v>
      </c>
      <c r="I28" s="39">
        <f t="shared" si="3"/>
        <v>43126</v>
      </c>
      <c r="J28" s="1" t="str">
        <f t="shared" si="2"/>
        <v>Fr</v>
      </c>
      <c r="K28" s="40"/>
    </row>
    <row r="29" spans="1:11" x14ac:dyDescent="0.25">
      <c r="A29" s="21"/>
      <c r="H29" s="38">
        <f>IF(G3&gt;=27,H28+1)</f>
        <v>27</v>
      </c>
      <c r="I29" s="39">
        <f t="shared" si="3"/>
        <v>43127</v>
      </c>
      <c r="J29" s="1" t="str">
        <f t="shared" si="2"/>
        <v>Sa</v>
      </c>
      <c r="K29" s="40"/>
    </row>
    <row r="30" spans="1:11" x14ac:dyDescent="0.25">
      <c r="A30" s="21"/>
      <c r="H30" s="38">
        <f>IF(G3&gt;=28,H29+1)</f>
        <v>28</v>
      </c>
      <c r="I30" s="39">
        <f t="shared" si="3"/>
        <v>43128</v>
      </c>
      <c r="J30" s="1" t="str">
        <f t="shared" si="2"/>
        <v>So</v>
      </c>
      <c r="K30" s="40"/>
    </row>
    <row r="31" spans="1:11" x14ac:dyDescent="0.25">
      <c r="A31" s="21"/>
      <c r="H31" s="38">
        <f>IF(G3&gt;=29,H30+1,0)</f>
        <v>29</v>
      </c>
      <c r="I31" s="39">
        <f>IF(H31&gt;0,I30+1," ")</f>
        <v>43129</v>
      </c>
      <c r="J31" s="1" t="str">
        <f t="shared" si="2"/>
        <v>Mo</v>
      </c>
      <c r="K31" s="40"/>
    </row>
    <row r="32" spans="1:11" x14ac:dyDescent="0.25">
      <c r="A32" s="21"/>
      <c r="H32" s="38">
        <f>IF(G3&gt;=30,H31+1,0)</f>
        <v>30</v>
      </c>
      <c r="I32" s="39">
        <f>IF(H32&gt;0,I31+1," ")</f>
        <v>43130</v>
      </c>
      <c r="J32" s="1" t="str">
        <f t="shared" si="2"/>
        <v>Di</v>
      </c>
      <c r="K32" s="40"/>
    </row>
    <row r="33" spans="1:11" x14ac:dyDescent="0.25">
      <c r="A33" s="21"/>
      <c r="H33" s="41">
        <f>IF(G3&gt;=31,H32+1,0)</f>
        <v>31</v>
      </c>
      <c r="I33" s="42">
        <f>IF(H33&gt;0,I32+1," ")</f>
        <v>43131</v>
      </c>
      <c r="J33" s="26" t="str">
        <f t="shared" si="2"/>
        <v>Mi</v>
      </c>
      <c r="K33" s="43"/>
    </row>
  </sheetData>
  <sheetProtection algorithmName="SHA-512" hashValue="ppqjqSpgjYXmj7SaCenZZ47BI3rlf+TdIuO5kkBD0ci/bk2jIq0U3YuAWiFGVBz7nISbBN3odArqlSBcVBTOog==" saltValue="9QqWqTopLjnTox9+Ea/tFA==" spinCount="100000" sheet="1" objects="1" scenarios="1"/>
  <mergeCells count="4">
    <mergeCell ref="E2:G2"/>
    <mergeCell ref="H2:K2"/>
    <mergeCell ref="L2:Q2"/>
    <mergeCell ref="A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F3" sqref="F3"/>
    </sheetView>
  </sheetViews>
  <sheetFormatPr baseColWidth="10" defaultRowHeight="12.75" x14ac:dyDescent="0.2"/>
  <cols>
    <col min="1" max="1" width="36.7109375" style="64" customWidth="1"/>
    <col min="2" max="2" width="17" style="64" customWidth="1"/>
    <col min="3" max="3" width="6.140625" style="64" customWidth="1"/>
    <col min="4" max="4" width="14.85546875" style="82" customWidth="1"/>
    <col min="5" max="18" width="4.7109375" style="64" customWidth="1"/>
    <col min="19" max="19" width="11.42578125" style="64"/>
    <col min="20" max="20" width="13.140625" style="64" customWidth="1"/>
    <col min="21" max="21" width="6.5703125" style="64" customWidth="1"/>
    <col min="22" max="22" width="39.140625" style="64" customWidth="1"/>
    <col min="23" max="16384" width="11.42578125" style="64"/>
  </cols>
  <sheetData>
    <row r="1" spans="1:7" x14ac:dyDescent="0.2">
      <c r="B1" s="65"/>
      <c r="C1" s="66"/>
    </row>
    <row r="2" spans="1:7" x14ac:dyDescent="0.2">
      <c r="A2" s="67" t="s">
        <v>34</v>
      </c>
      <c r="B2" s="68">
        <f>Kalendarium!J2</f>
        <v>2018</v>
      </c>
      <c r="C2" s="69" t="s">
        <v>51</v>
      </c>
      <c r="E2" s="69"/>
      <c r="F2" s="69"/>
      <c r="G2" s="69"/>
    </row>
    <row r="3" spans="1:7" x14ac:dyDescent="0.2">
      <c r="A3" s="70" t="s">
        <v>24</v>
      </c>
      <c r="B3" s="71">
        <f>DATE(Aktuelles_Jahr,1,1)</f>
        <v>43101</v>
      </c>
      <c r="C3" s="72">
        <v>1</v>
      </c>
      <c r="D3" s="82">
        <f>B3</f>
        <v>43101</v>
      </c>
      <c r="E3" s="73"/>
    </row>
    <row r="4" spans="1:7" x14ac:dyDescent="0.2">
      <c r="A4" s="70" t="s">
        <v>35</v>
      </c>
      <c r="B4" s="71">
        <f>DATE(Aktuelles_Jahr,1,6)</f>
        <v>43106</v>
      </c>
      <c r="C4" s="72"/>
      <c r="D4" s="82">
        <f t="shared" ref="D4:D27" si="0">B4</f>
        <v>43106</v>
      </c>
    </row>
    <row r="5" spans="1:7" x14ac:dyDescent="0.2">
      <c r="A5" s="74" t="s">
        <v>36</v>
      </c>
      <c r="B5" s="71">
        <f>Ostersonntag-48</f>
        <v>43143</v>
      </c>
      <c r="C5" s="72"/>
      <c r="D5" s="82">
        <f t="shared" si="0"/>
        <v>43143</v>
      </c>
    </row>
    <row r="6" spans="1:7" x14ac:dyDescent="0.2">
      <c r="A6" s="74" t="s">
        <v>37</v>
      </c>
      <c r="B6" s="71">
        <f>Ostersonntag-46</f>
        <v>43145</v>
      </c>
      <c r="C6" s="72"/>
      <c r="D6" s="82">
        <f t="shared" si="0"/>
        <v>43145</v>
      </c>
    </row>
    <row r="7" spans="1:7" x14ac:dyDescent="0.2">
      <c r="A7" s="74" t="s">
        <v>25</v>
      </c>
      <c r="B7" s="71">
        <f>Ostersonntag-2</f>
        <v>43189</v>
      </c>
      <c r="C7" s="72">
        <v>1</v>
      </c>
      <c r="D7" s="82">
        <f t="shared" si="0"/>
        <v>43189</v>
      </c>
    </row>
    <row r="8" spans="1:7" x14ac:dyDescent="0.2">
      <c r="A8" s="75" t="s">
        <v>26</v>
      </c>
      <c r="B8" s="76">
        <f>7*DOLLAR(((5&amp;-Aktuelles_Jahr)-DAY(9))/7-MOD(MOD(Aktuelles_Jahr,19)&amp;5,4.225),)+DAY(1)</f>
        <v>43191</v>
      </c>
      <c r="C8" s="72">
        <v>1</v>
      </c>
      <c r="D8" s="82">
        <f t="shared" si="0"/>
        <v>43191</v>
      </c>
    </row>
    <row r="9" spans="1:7" x14ac:dyDescent="0.2">
      <c r="A9" s="74" t="s">
        <v>27</v>
      </c>
      <c r="B9" s="71">
        <f>Ostersonntag+1</f>
        <v>43192</v>
      </c>
      <c r="C9" s="72">
        <v>1</v>
      </c>
      <c r="D9" s="82">
        <f t="shared" si="0"/>
        <v>43192</v>
      </c>
    </row>
    <row r="10" spans="1:7" x14ac:dyDescent="0.2">
      <c r="A10" s="77" t="s">
        <v>38</v>
      </c>
      <c r="B10" s="71">
        <f>DATE(Aktuelles_Jahr,5,1)</f>
        <v>43221</v>
      </c>
      <c r="C10" s="72">
        <v>1</v>
      </c>
      <c r="D10" s="82">
        <f t="shared" si="0"/>
        <v>43221</v>
      </c>
    </row>
    <row r="11" spans="1:7" x14ac:dyDescent="0.2">
      <c r="A11" s="74" t="s">
        <v>39</v>
      </c>
      <c r="B11" s="71">
        <f>Ostersonntag+39</f>
        <v>43230</v>
      </c>
      <c r="C11" s="72">
        <v>1</v>
      </c>
      <c r="D11" s="82">
        <f t="shared" si="0"/>
        <v>43230</v>
      </c>
    </row>
    <row r="12" spans="1:7" x14ac:dyDescent="0.2">
      <c r="A12" s="74" t="s">
        <v>28</v>
      </c>
      <c r="B12" s="71">
        <f>Ostersonntag+49</f>
        <v>43240</v>
      </c>
      <c r="C12" s="72">
        <v>1</v>
      </c>
      <c r="D12" s="82">
        <f t="shared" si="0"/>
        <v>43240</v>
      </c>
    </row>
    <row r="13" spans="1:7" x14ac:dyDescent="0.2">
      <c r="A13" s="74" t="s">
        <v>40</v>
      </c>
      <c r="B13" s="71">
        <f>Ostersonntag+50</f>
        <v>43241</v>
      </c>
      <c r="C13" s="72">
        <v>1</v>
      </c>
      <c r="D13" s="82">
        <f t="shared" si="0"/>
        <v>43241</v>
      </c>
    </row>
    <row r="14" spans="1:7" x14ac:dyDescent="0.2">
      <c r="A14" s="74" t="s">
        <v>41</v>
      </c>
      <c r="B14" s="71">
        <f>Ostersonntag+60</f>
        <v>43251</v>
      </c>
      <c r="C14" s="72">
        <v>1</v>
      </c>
      <c r="D14" s="82">
        <f t="shared" si="0"/>
        <v>43251</v>
      </c>
    </row>
    <row r="15" spans="1:7" x14ac:dyDescent="0.2">
      <c r="A15" s="74" t="s">
        <v>29</v>
      </c>
      <c r="B15" s="71">
        <f>DATE(Aktuelles_Jahr,8,15)</f>
        <v>43327</v>
      </c>
      <c r="C15" s="72"/>
      <c r="D15" s="82">
        <f t="shared" si="0"/>
        <v>43327</v>
      </c>
    </row>
    <row r="16" spans="1:7" x14ac:dyDescent="0.2">
      <c r="A16" s="74" t="s">
        <v>42</v>
      </c>
      <c r="B16" s="71">
        <f>DATE(Aktuelles_Jahr,10,3)</f>
        <v>43376</v>
      </c>
      <c r="C16" s="72">
        <v>1</v>
      </c>
      <c r="D16" s="82">
        <f t="shared" si="0"/>
        <v>43376</v>
      </c>
    </row>
    <row r="17" spans="1:4" x14ac:dyDescent="0.2">
      <c r="A17" s="74" t="s">
        <v>30</v>
      </c>
      <c r="B17" s="71">
        <f>DATE(Aktuelles_Jahr,10,31)</f>
        <v>43404</v>
      </c>
      <c r="C17" s="72"/>
      <c r="D17" s="82">
        <f t="shared" si="0"/>
        <v>43404</v>
      </c>
    </row>
    <row r="18" spans="1:4" x14ac:dyDescent="0.2">
      <c r="A18" s="74" t="s">
        <v>31</v>
      </c>
      <c r="B18" s="71">
        <f>DATE(Aktuelles_Jahr,11,1)</f>
        <v>43405</v>
      </c>
      <c r="C18" s="72">
        <v>1</v>
      </c>
      <c r="D18" s="82">
        <f t="shared" si="0"/>
        <v>43405</v>
      </c>
    </row>
    <row r="19" spans="1:4" x14ac:dyDescent="0.2">
      <c r="A19" s="74" t="s">
        <v>32</v>
      </c>
      <c r="B19" s="71">
        <f>$B$26-WEEKDAY($B$26,2)-32</f>
        <v>43425</v>
      </c>
      <c r="C19" s="72"/>
      <c r="D19" s="82">
        <f t="shared" si="0"/>
        <v>43425</v>
      </c>
    </row>
    <row r="20" spans="1:4" x14ac:dyDescent="0.2">
      <c r="A20" s="74" t="s">
        <v>43</v>
      </c>
      <c r="B20" s="71">
        <f>$B$26-WEEKDAY($B$26,2)-35</f>
        <v>43422</v>
      </c>
      <c r="C20" s="72"/>
      <c r="D20" s="82">
        <f t="shared" si="0"/>
        <v>43422</v>
      </c>
    </row>
    <row r="21" spans="1:4" x14ac:dyDescent="0.2">
      <c r="A21" s="74" t="s">
        <v>44</v>
      </c>
      <c r="B21" s="71">
        <f>$B$26-WEEKDAY($B$26,2)-28</f>
        <v>43429</v>
      </c>
      <c r="C21" s="72"/>
      <c r="D21" s="82">
        <f t="shared" si="0"/>
        <v>43429</v>
      </c>
    </row>
    <row r="22" spans="1:4" x14ac:dyDescent="0.2">
      <c r="A22" s="74" t="s">
        <v>45</v>
      </c>
      <c r="B22" s="71">
        <f>$B$26-WEEKDAY($B$26,2)-21</f>
        <v>43436</v>
      </c>
      <c r="C22" s="72"/>
      <c r="D22" s="82">
        <f t="shared" si="0"/>
        <v>43436</v>
      </c>
    </row>
    <row r="23" spans="1:4" x14ac:dyDescent="0.2">
      <c r="A23" s="74" t="s">
        <v>46</v>
      </c>
      <c r="B23" s="71">
        <f>$B$26-WEEKDAY($B$26,2)-14</f>
        <v>43443</v>
      </c>
      <c r="C23" s="72"/>
      <c r="D23" s="82">
        <f t="shared" si="0"/>
        <v>43443</v>
      </c>
    </row>
    <row r="24" spans="1:4" x14ac:dyDescent="0.2">
      <c r="A24" s="74" t="s">
        <v>47</v>
      </c>
      <c r="B24" s="71">
        <f>$B$26-WEEKDAY($B$26,2)-7</f>
        <v>43450</v>
      </c>
      <c r="C24" s="72"/>
      <c r="D24" s="82">
        <f t="shared" si="0"/>
        <v>43450</v>
      </c>
    </row>
    <row r="25" spans="1:4" x14ac:dyDescent="0.2">
      <c r="A25" s="74" t="s">
        <v>33</v>
      </c>
      <c r="B25" s="71">
        <f>B26-1</f>
        <v>43458</v>
      </c>
      <c r="C25" s="72"/>
      <c r="D25" s="82">
        <f t="shared" si="0"/>
        <v>43458</v>
      </c>
    </row>
    <row r="26" spans="1:4" x14ac:dyDescent="0.2">
      <c r="A26" s="74" t="s">
        <v>48</v>
      </c>
      <c r="B26" s="71">
        <f>DATE(Aktuelles_Jahr,12,25)</f>
        <v>43459</v>
      </c>
      <c r="C26" s="78">
        <v>1</v>
      </c>
      <c r="D26" s="82">
        <f t="shared" si="0"/>
        <v>43459</v>
      </c>
    </row>
    <row r="27" spans="1:4" x14ac:dyDescent="0.2">
      <c r="A27" s="74" t="s">
        <v>49</v>
      </c>
      <c r="B27" s="71">
        <f>DATE(Aktuelles_Jahr,12,26)</f>
        <v>43460</v>
      </c>
      <c r="C27" s="78">
        <v>1</v>
      </c>
      <c r="D27" s="82">
        <f t="shared" si="0"/>
        <v>43460</v>
      </c>
    </row>
    <row r="29" spans="1:4" x14ac:dyDescent="0.2">
      <c r="B29" s="79" t="s">
        <v>50</v>
      </c>
      <c r="C29" s="80">
        <f>SUM(C3:C27)</f>
        <v>13</v>
      </c>
    </row>
    <row r="34" spans="1:1" x14ac:dyDescent="0.2">
      <c r="A34" s="81"/>
    </row>
  </sheetData>
  <sheetProtection algorithmName="SHA-512" hashValue="MCKfkZ8Cv5EegQAA0EhE+aquEeOUb+rmprK2SQEt0I3R0esJwQNpKT/YisjDT9UymqV82iJcMF9YlSR/fu5nfQ==" saltValue="tZrKt05G9hxtMPTxLOVBYQ==" spinCount="100000" sheet="1" objects="1" scenarios="1"/>
  <conditionalFormatting sqref="C3:C27">
    <cfRule type="cellIs" dxfId="3" priority="3" operator="equal">
      <formula>0.5</formula>
    </cfRule>
    <cfRule type="cellIs" dxfId="2" priority="4" operator="equal">
      <formula>1</formula>
    </cfRule>
  </conditionalFormatting>
  <conditionalFormatting sqref="E3">
    <cfRule type="cellIs" dxfId="1" priority="1" operator="equal">
      <formula>0.5</formula>
    </cfRule>
    <cfRule type="cellIs" dxfId="0" priority="2" operator="equal">
      <formula>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Kalendarium</vt:lpstr>
      <vt:lpstr>Berechnungen</vt:lpstr>
      <vt:lpstr>Feiertage</vt:lpstr>
      <vt:lpstr>Aktuelles_Jahr</vt:lpstr>
      <vt:lpstr>Kalendarium!Druckbereich</vt:lpstr>
      <vt:lpstr>Ostersonntag</vt:lpstr>
      <vt:lpstr>Kalendarium!Print_Area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2017-12-02T10:32:32Z</dcterms:modified>
</cp:coreProperties>
</file>